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filterPrivacy="1" codeName="ThisWorkbook"/>
  <xr:revisionPtr revIDLastSave="0" documentId="13_ncr:1_{9D262C21-6346-46A5-B3D8-78A785EB031A}" xr6:coauthVersionLast="36" xr6:coauthVersionMax="36" xr10:uidLastSave="{00000000-0000-0000-0000-000000000000}"/>
  <bookViews>
    <workbookView xWindow="-28920" yWindow="-120" windowWidth="29040" windowHeight="15840" tabRatio="794" firstSheet="14" activeTab="17"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活動記録!$B$7:$B$28</definedName>
    <definedName name="_xlnm._FilterDatabase" localSheetId="18" hidden="1">金銭出納簿!$B$8:$B$18</definedName>
    <definedName name="_xlnm._FilterDatabase" localSheetId="20" hidden="1">報告書!#REF!</definedName>
    <definedName name="①②に該当">'別紙1 活動計画書'!$Q$27</definedName>
    <definedName name="②のみ該当">'別紙1 活動計画書'!$V$25</definedName>
    <definedName name="a">【選択肢】!$L$3:$L$6</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【選択肢】!$F$3:$F$10</definedName>
    <definedName name="F.施設選択">【選択肢】!$F$3:$J$7</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8">'加算措置（みどり加算以外）'!$A$1:$W$119</definedName>
    <definedName name="_xlnm.Print_Area" localSheetId="17">活動記録!$A$1:$P$32</definedName>
    <definedName name="_xlnm.Print_Area" localSheetId="19">'経過報告書（みどり加算）'!$A$1:$L$32</definedName>
    <definedName name="_xlnm.Print_Area" localSheetId="14">構成員一覧!$A$1:$F$86</definedName>
    <definedName name="_xlnm.Print_Area" localSheetId="1">使い方!$A$1:$L$48</definedName>
    <definedName name="_xlnm.Print_Area" localSheetId="21">'別紙１ みどり加算'!$A$1:$AL$67</definedName>
    <definedName name="_xlnm.Print_Area" localSheetId="7">'別紙1 活動計画書'!$A$1:$W$188</definedName>
    <definedName name="_xlnm.Print_Area" localSheetId="22">'別紙２ みどり加算'!$A$1:$H$27</definedName>
    <definedName name="_xlnm.Print_Area" localSheetId="20">報告書!$A$1:$Z$190</definedName>
    <definedName name="_xlnm.Print_Area" localSheetId="13">'様式第１－11号'!$A$1:$M$36</definedName>
    <definedName name="_xlnm.Print_Area" localSheetId="4">'様式第1-1号'!$A$1:$E$27</definedName>
    <definedName name="Range1">'別紙1 活動計画書'!$F$21,'別紙1 活動計画書'!$F$23,'別紙1 活動計画書'!$F$25</definedName>
    <definedName name="Range2">'加算措置（みどり加算以外）'!$F$31:$G$31,'加算措置（みどり加算以外）'!$F$33:$G$33,'加算措置（みどり加算以外）'!$F$35:$G$35,'加算措置（みどり加算以外）'!$F$62:$G$62,'加算措置（みどり加算以外）'!$F$64:$G$64,'加算措置（みどり加算以外）'!$F$66:$G$66,'加算措置（みどり加算以外）'!$J$101:$L$102</definedName>
    <definedName name="Range3">'別紙1 活動計画書'!$F$37:$G$37,'別紙1 活動計画書'!$F$39:$G$39,'別紙1 活動計画書'!$F$41:$G$41</definedName>
    <definedName name="Z_4D33B020_8F18_431B_BFB6_22453331905E_.wvu.PrintArea" localSheetId="18" hidden="1">金銭出納簿!$A$3:$K$46</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【選択肢】!$G$6:$H$6</definedName>
    <definedName name="夏期湛水">【選択肢】!$C$20:$G$20</definedName>
    <definedName name="該当なし">'別紙1 活動計画書'!$V$27</definedName>
    <definedName name="給排水施設">【選択肢】!$G$9:$J$9</definedName>
    <definedName name="江の設置_作溝実施">【選択肢】!$C$22:$F$22</definedName>
    <definedName name="江の設置_作溝未実施">【選択肢】!$C$23:$F$23</definedName>
    <definedName name="水路">【選択肢】!$G$3:$J$4</definedName>
    <definedName name="中干し延期">【選択肢】!$C$21:$F$21</definedName>
    <definedName name="長期中干し">【選択肢】!$C$18:$F$18</definedName>
    <definedName name="鳥獣害対策施設">【選択肢】!$G$10:$J$10</definedName>
    <definedName name="直営施工を実施しない場合は○">'別紙1 活動計画書'!$V$39</definedName>
    <definedName name="冬期湛水">【選択肢】!$C$19:$F$19</definedName>
    <definedName name="農地">【選択肢】!$G$7:$J$7</definedName>
    <definedName name="農道">【選択肢】!$G$5:$H$5</definedName>
    <definedName name="排水施設">【選択肢】!$G$8:$J$8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18" i="6" l="1"/>
  <c r="M9" i="42"/>
  <c r="S178" i="2" l="1"/>
  <c r="P174" i="2"/>
  <c r="P175" i="2"/>
  <c r="P176" i="2"/>
  <c r="P177" i="2"/>
  <c r="P178" i="2"/>
  <c r="F9" i="2" l="1"/>
  <c r="F13" i="2" l="1"/>
  <c r="F11" i="2"/>
  <c r="Q4" i="40"/>
  <c r="S9" i="40" s="1"/>
  <c r="U10" i="40"/>
  <c r="U11" i="40"/>
  <c r="U9" i="40"/>
  <c r="O10" i="40"/>
  <c r="O11" i="40"/>
  <c r="O9" i="40"/>
  <c r="O4" i="40" a="1"/>
  <c r="O4" i="40" s="1"/>
  <c r="Q27" i="40" s="1"/>
  <c r="N4" i="40" a="1"/>
  <c r="N4" i="40" s="1"/>
  <c r="W9" i="40" s="1"/>
  <c r="O3" i="40"/>
  <c r="N3" i="40"/>
  <c r="G20" i="18"/>
  <c r="F20"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 i="18"/>
  <c r="D28" i="18"/>
  <c r="D27" i="18"/>
  <c r="H12" i="18"/>
  <c r="H13" i="18"/>
  <c r="H14" i="18"/>
  <c r="H15" i="18"/>
  <c r="H16" i="18"/>
  <c r="H17" i="18"/>
  <c r="H18" i="18"/>
  <c r="F64" i="3" l="1"/>
  <c r="F62" i="3"/>
  <c r="F31" i="3"/>
  <c r="F41" i="2"/>
  <c r="F39" i="2"/>
  <c r="F23" i="2"/>
  <c r="F25" i="2"/>
  <c r="H10" i="18"/>
  <c r="H11" i="18" s="1"/>
  <c r="F11" i="42" l="1"/>
  <c r="F13" i="1"/>
  <c r="P24" i="6"/>
  <c r="P25" i="6"/>
  <c r="P6" i="6"/>
  <c r="P74" i="6"/>
  <c r="P73" i="6"/>
  <c r="P72" i="6"/>
  <c r="P71" i="6"/>
  <c r="P69" i="6"/>
  <c r="P70" i="6"/>
  <c r="P47" i="6"/>
  <c r="P49" i="6"/>
  <c r="J5" i="47"/>
  <c r="B156" i="19" l="1"/>
  <c r="L23" i="3"/>
  <c r="L24" i="3"/>
  <c r="L25" i="3"/>
  <c r="P179" i="2" l="1"/>
  <c r="P180" i="2"/>
  <c r="P181" i="2"/>
  <c r="P182" i="2"/>
  <c r="P183" i="2"/>
  <c r="P184" i="2"/>
  <c r="S175"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I5" i="28" l="1"/>
  <c r="B12" i="23"/>
  <c r="M11" i="42" l="1"/>
  <c r="N11" i="42"/>
  <c r="O11" i="42"/>
  <c r="K33" i="18" l="1"/>
  <c r="K32" i="18"/>
  <c r="L43" i="19" s="1"/>
  <c r="K31" i="18"/>
  <c r="K30" i="18"/>
  <c r="L41" i="19" s="1"/>
  <c r="I29" i="18"/>
  <c r="I28" i="18"/>
  <c r="I27" i="18"/>
  <c r="E33" i="18"/>
  <c r="E32" i="18"/>
  <c r="L39" i="19" s="1"/>
  <c r="E31" i="18"/>
  <c r="L38" i="19" s="1"/>
  <c r="E30" i="18"/>
  <c r="L37" i="19" s="1"/>
  <c r="CL8" i="25" s="1"/>
  <c r="D29" i="18"/>
  <c r="D35" i="18" s="1"/>
  <c r="E34" i="18" l="1"/>
  <c r="E35" i="18" s="1"/>
  <c r="L44" i="19"/>
  <c r="L36" i="19"/>
  <c r="I35" i="18"/>
  <c r="K34" i="18" s="1"/>
  <c r="K35" i="18" l="1"/>
  <c r="L46" i="19"/>
  <c r="C101" i="3"/>
  <c r="S174" i="2" l="1"/>
  <c r="O156" i="19" s="1"/>
  <c r="U156" i="19" s="1"/>
  <c r="G2" i="35"/>
  <c r="N110" i="19"/>
  <c r="N111" i="19"/>
  <c r="N112" i="19"/>
  <c r="N113" i="19"/>
  <c r="N109" i="19"/>
  <c r="F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E32" i="42" l="1"/>
  <c r="D32" i="42"/>
  <c r="J5" i="28"/>
  <c r="C92" i="3"/>
  <c r="N157" i="19" l="1"/>
  <c r="N158" i="19"/>
  <c r="N159" i="19"/>
  <c r="N160" i="19"/>
  <c r="N161" i="19"/>
  <c r="N162" i="19"/>
  <c r="N163" i="19"/>
  <c r="N164" i="19"/>
  <c r="N165" i="19"/>
  <c r="N166" i="19"/>
  <c r="N156" i="19"/>
  <c r="M41" i="29"/>
  <c r="P114" i="2"/>
  <c r="S184" i="2"/>
  <c r="O166" i="19" s="1"/>
  <c r="U166" i="19" s="1"/>
  <c r="S183" i="2"/>
  <c r="O165" i="19" s="1"/>
  <c r="U165" i="19" s="1"/>
  <c r="S182" i="2"/>
  <c r="O164" i="19" s="1"/>
  <c r="U164" i="19" s="1"/>
  <c r="S181" i="2"/>
  <c r="O163" i="19" s="1"/>
  <c r="U163" i="19" s="1"/>
  <c r="S180" i="2"/>
  <c r="O162" i="19" s="1"/>
  <c r="U162" i="19" s="1"/>
  <c r="S179" i="2"/>
  <c r="O161" i="19" s="1"/>
  <c r="U161" i="19" s="1"/>
  <c r="O160" i="19"/>
  <c r="U160" i="19" s="1"/>
  <c r="S177" i="2"/>
  <c r="O159" i="19" s="1"/>
  <c r="U159" i="19" s="1"/>
  <c r="S176" i="2"/>
  <c r="O158" i="19" s="1"/>
  <c r="U158" i="19" s="1"/>
  <c r="FZ8" i="25" l="1"/>
  <c r="GE8" i="25"/>
  <c r="GD8" i="25"/>
  <c r="GC8" i="25"/>
  <c r="GB8" i="25"/>
  <c r="GA8" i="25"/>
  <c r="GF8" i="25"/>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9" i="2" l="1"/>
  <c r="P124" i="2"/>
  <c r="C66" i="3" l="1"/>
  <c r="C64" i="3"/>
  <c r="C62" i="3"/>
  <c r="C35" i="3"/>
  <c r="C33" i="3"/>
  <c r="C31" i="3"/>
  <c r="E110" i="19"/>
  <c r="E111" i="19"/>
  <c r="E112" i="19"/>
  <c r="E113" i="19"/>
  <c r="E109" i="19"/>
  <c r="P53" i="6"/>
  <c r="P56" i="6"/>
  <c r="P46" i="6"/>
  <c r="P45" i="6"/>
  <c r="P68" i="6"/>
  <c r="P67" i="6"/>
  <c r="P66" i="6"/>
  <c r="P65" i="6"/>
  <c r="P57" i="6"/>
  <c r="P30" i="6"/>
  <c r="C27" i="2" l="1"/>
  <c r="D4" i="36"/>
  <c r="J8" i="36"/>
  <c r="J7" i="36"/>
  <c r="F24" i="35"/>
  <c r="F23" i="35"/>
  <c r="F22" i="35"/>
  <c r="F21" i="35"/>
  <c r="F20" i="35"/>
  <c r="F19" i="35"/>
  <c r="F25" i="35" l="1"/>
  <c r="P147" i="2"/>
  <c r="P148"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9" i="6"/>
  <c r="V20" i="6"/>
  <c r="V21" i="6"/>
  <c r="V22" i="6"/>
  <c r="V23" i="6"/>
  <c r="V24" i="6"/>
  <c r="V25" i="6"/>
  <c r="V26" i="6"/>
  <c r="V27" i="6"/>
  <c r="V28" i="6"/>
  <c r="V29" i="6"/>
  <c r="V30" i="6"/>
  <c r="V31" i="6"/>
  <c r="V32" i="6"/>
  <c r="V33" i="6"/>
  <c r="V34" i="6"/>
  <c r="V35" i="6"/>
  <c r="V36" i="6"/>
  <c r="V37" i="6"/>
  <c r="V38" i="6"/>
  <c r="V39" i="6"/>
  <c r="V40" i="6"/>
  <c r="B18" i="23" s="1"/>
  <c r="C18" i="23" s="1"/>
  <c r="V41" i="6"/>
  <c r="V42" i="6"/>
  <c r="V43" i="6"/>
  <c r="V44" i="6"/>
  <c r="V45" i="6"/>
  <c r="V46" i="6"/>
  <c r="O109" i="19" s="1"/>
  <c r="V47" i="6"/>
  <c r="V48" i="6"/>
  <c r="V49" i="6"/>
  <c r="V50" i="6"/>
  <c r="V51" i="6"/>
  <c r="O111" i="19" s="1"/>
  <c r="V52" i="6"/>
  <c r="V53" i="6"/>
  <c r="V54" i="6"/>
  <c r="O112" i="19" s="1"/>
  <c r="V55" i="6"/>
  <c r="V56" i="6"/>
  <c r="O113" i="19" s="1"/>
  <c r="V57" i="6"/>
  <c r="V58" i="6"/>
  <c r="V59" i="6"/>
  <c r="V60" i="6"/>
  <c r="V61" i="6"/>
  <c r="V62" i="6"/>
  <c r="V63" i="6"/>
  <c r="V64" i="6"/>
  <c r="V65" i="6"/>
  <c r="V66" i="6"/>
  <c r="V67" i="6"/>
  <c r="V68" i="6"/>
  <c r="V69" i="6"/>
  <c r="V70" i="6"/>
  <c r="V71" i="6"/>
  <c r="V72" i="6"/>
  <c r="V73" i="6"/>
  <c r="V74" i="6"/>
  <c r="V6" i="6"/>
  <c r="O63" i="19" l="1"/>
  <c r="O110" i="19"/>
  <c r="O73" i="19"/>
  <c r="L18" i="3"/>
  <c r="L19" i="3"/>
  <c r="L20" i="3"/>
  <c r="L21" i="3"/>
  <c r="L22" i="3"/>
  <c r="L17" i="3"/>
  <c r="E33" i="42" l="1"/>
  <c r="D33" i="42"/>
  <c r="Z8" i="25"/>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32" i="42" l="1"/>
  <c r="AA8" i="25" s="1"/>
  <c r="F33"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9" i="18"/>
  <c r="K27" i="18"/>
  <c r="L42" i="19"/>
  <c r="L40" i="19" s="1"/>
  <c r="I34" i="18"/>
  <c r="I33" i="18"/>
  <c r="I32" i="18"/>
  <c r="I31" i="18"/>
  <c r="I30" i="18"/>
  <c r="K28" i="18" l="1"/>
  <c r="P150" i="2"/>
  <c r="P143" i="2"/>
  <c r="AB8" i="25"/>
  <c r="P59" i="6"/>
  <c r="P60" i="6"/>
  <c r="P61" i="6"/>
  <c r="P62" i="6"/>
  <c r="P63" i="6"/>
  <c r="P64" i="6"/>
  <c r="P58" i="6"/>
  <c r="P54" i="6"/>
  <c r="P55" i="6"/>
  <c r="P48" i="6"/>
  <c r="P50" i="6"/>
  <c r="P51" i="6"/>
  <c r="P52" i="6"/>
  <c r="P41" i="6"/>
  <c r="P42" i="6"/>
  <c r="P43" i="6"/>
  <c r="P44" i="6"/>
  <c r="P40" i="6"/>
  <c r="P34" i="6"/>
  <c r="P31" i="6"/>
  <c r="P32" i="6"/>
  <c r="P33" i="6"/>
  <c r="P28" i="6"/>
  <c r="P29" i="6"/>
  <c r="P27" i="6"/>
  <c r="P26" i="6"/>
  <c r="P23" i="6"/>
  <c r="P15" i="6"/>
  <c r="P19" i="6"/>
  <c r="P12" i="6"/>
  <c r="P13" i="6"/>
  <c r="P7" i="6"/>
  <c r="P9" i="6"/>
  <c r="P10" i="6"/>
  <c r="P135" i="2"/>
  <c r="P118" i="2"/>
  <c r="N89" i="2"/>
  <c r="N73" i="2"/>
  <c r="N72" i="2"/>
  <c r="R116" i="6" l="1" a="1"/>
  <c r="R116" i="6" s="1"/>
  <c r="S116" i="6" a="1"/>
  <c r="S116" i="6" s="1"/>
  <c r="T151" i="6" a="1"/>
  <c r="T151" i="6" s="1"/>
  <c r="T131" i="6" a="1"/>
  <c r="T131" i="6" s="1"/>
  <c r="U117" i="6" a="1"/>
  <c r="U117" i="6" s="1"/>
  <c r="U109" i="6" a="1"/>
  <c r="U109" i="6" s="1"/>
  <c r="S122" i="6" a="1"/>
  <c r="S122" i="6" s="1"/>
  <c r="S111" i="6" a="1"/>
  <c r="S111" i="6" s="1"/>
  <c r="T110" i="6" a="1"/>
  <c r="T110" i="6" s="1"/>
  <c r="S148" i="6" a="1"/>
  <c r="S148" i="6" s="1"/>
  <c r="U129" i="6" a="1"/>
  <c r="U129" i="6" s="1"/>
  <c r="Q117" i="6" a="1"/>
  <c r="Q117" i="6" s="1"/>
  <c r="Q109" i="6" a="1"/>
  <c r="Q109" i="6" s="1"/>
  <c r="R112" i="6" a="1"/>
  <c r="R112" i="6" s="1"/>
  <c r="T120" i="6" a="1"/>
  <c r="T120" i="6" s="1"/>
  <c r="U118" i="6" a="1"/>
  <c r="U118" i="6" s="1"/>
  <c r="R145" i="6" a="1"/>
  <c r="R145" i="6" s="1"/>
  <c r="U127" i="6" a="1"/>
  <c r="U127" i="6" s="1"/>
  <c r="Q115" i="6" a="1"/>
  <c r="Q115" i="6" s="1"/>
  <c r="R108" i="6" a="1"/>
  <c r="R108" i="6" s="1"/>
  <c r="U201" i="6" a="1"/>
  <c r="U201" i="6" s="1"/>
  <c r="U142" i="6" a="1"/>
  <c r="U142" i="6" s="1"/>
  <c r="Q126" i="6" a="1"/>
  <c r="Q126" i="6" s="1"/>
  <c r="Q114" i="6" a="1"/>
  <c r="Q114" i="6" s="1"/>
  <c r="S107" i="6" a="1"/>
  <c r="S107" i="6" s="1"/>
  <c r="R189" i="6" a="1"/>
  <c r="R189" i="6" s="1"/>
  <c r="Q140" i="6" a="1"/>
  <c r="Q140" i="6" s="1"/>
  <c r="R124" i="6" a="1"/>
  <c r="R124" i="6" s="1"/>
  <c r="S137" i="6" a="1"/>
  <c r="S137" i="6" s="1"/>
  <c r="T163" i="6" a="1"/>
  <c r="T163" i="6" s="1"/>
  <c r="Q106" i="6" a="1"/>
  <c r="Q106" i="6" s="1"/>
  <c r="S133" i="6" a="1"/>
  <c r="S133" i="6" s="1"/>
  <c r="R113" i="6" a="1"/>
  <c r="R113" i="6" s="1"/>
  <c r="S176" i="6" a="1"/>
  <c r="S176" i="6" s="1"/>
  <c r="R106" i="6" a="1"/>
  <c r="R106" i="6" s="1"/>
  <c r="S135" i="6" a="1"/>
  <c r="S135" i="6" s="1"/>
  <c r="T155" i="6" a="1"/>
  <c r="T155" i="6" s="1"/>
  <c r="T223" i="6" a="1"/>
  <c r="T223" i="6" s="1"/>
  <c r="S114" i="6" a="1"/>
  <c r="S114" i="6" s="1"/>
  <c r="Q130" i="6" a="1"/>
  <c r="Q130" i="6" s="1"/>
  <c r="R149" i="6" a="1"/>
  <c r="R149" i="6" s="1"/>
  <c r="R228" i="6" a="1"/>
  <c r="R228" i="6" s="1"/>
  <c r="U122" i="6" a="1"/>
  <c r="U122" i="6" s="1"/>
  <c r="R138" i="6" a="1"/>
  <c r="R138" i="6" s="1"/>
  <c r="T179" i="6" a="1"/>
  <c r="T179" i="6" s="1"/>
  <c r="Q111" i="6" a="1"/>
  <c r="Q111" i="6" s="1"/>
  <c r="T117" i="6" a="1"/>
  <c r="T117" i="6" s="1"/>
  <c r="R132" i="6" a="1"/>
  <c r="R132" i="6" s="1"/>
  <c r="Q153" i="6" a="1"/>
  <c r="Q153" i="6" s="1"/>
  <c r="Q244" i="6" a="1"/>
  <c r="Q244" i="6" s="1"/>
  <c r="R134" i="6" a="1"/>
  <c r="R134" i="6" s="1"/>
  <c r="U158" i="6" a="1"/>
  <c r="U158" i="6" s="1"/>
  <c r="Q110" i="6" a="1"/>
  <c r="Q110" i="6" s="1"/>
  <c r="U136" i="6" a="1"/>
  <c r="U136" i="6" s="1"/>
  <c r="T171" i="6" a="1"/>
  <c r="T171" i="6" s="1"/>
  <c r="S113" i="6" a="1"/>
  <c r="S113" i="6" s="1"/>
  <c r="R118" i="6" a="1"/>
  <c r="R118" i="6" s="1"/>
  <c r="Q133" i="6" a="1"/>
  <c r="Q133" i="6" s="1"/>
  <c r="S154" i="6" a="1"/>
  <c r="S154" i="6" s="1"/>
  <c r="R243" i="6" a="1"/>
  <c r="R243" i="6" s="1"/>
  <c r="T230" i="6" a="1"/>
  <c r="T230" i="6" s="1"/>
  <c r="Q218" i="6" a="1"/>
  <c r="Q218" i="6" s="1"/>
  <c r="S205" i="6" a="1"/>
  <c r="S205" i="6" s="1"/>
  <c r="R193" i="6" a="1"/>
  <c r="R193" i="6" s="1"/>
  <c r="S180" i="6" a="1"/>
  <c r="S180" i="6" s="1"/>
  <c r="T167" i="6" a="1"/>
  <c r="T167" i="6" s="1"/>
  <c r="U154" i="6" a="1"/>
  <c r="U154" i="6" s="1"/>
  <c r="R235" i="6" a="1"/>
  <c r="R235" i="6" s="1"/>
  <c r="T222" i="6" a="1"/>
  <c r="T222" i="6" s="1"/>
  <c r="U209" i="6" a="1"/>
  <c r="U209" i="6" s="1"/>
  <c r="R196" i="6" a="1"/>
  <c r="R196" i="6" s="1"/>
  <c r="S183" i="6" a="1"/>
  <c r="S183" i="6" s="1"/>
  <c r="T170" i="6" a="1"/>
  <c r="T170" i="6" s="1"/>
  <c r="U157" i="6" a="1"/>
  <c r="U157" i="6" s="1"/>
  <c r="S236" i="6" a="1"/>
  <c r="S236" i="6" s="1"/>
  <c r="Q224" i="6" a="1"/>
  <c r="Q224" i="6" s="1"/>
  <c r="R211" i="6" a="1"/>
  <c r="R211" i="6" s="1"/>
  <c r="Q199" i="6" a="1"/>
  <c r="Q199" i="6" s="1"/>
  <c r="S186" i="6" a="1"/>
  <c r="S186" i="6" s="1"/>
  <c r="T173" i="6" a="1"/>
  <c r="T173" i="6" s="1"/>
  <c r="U160" i="6" a="1"/>
  <c r="U160" i="6" s="1"/>
  <c r="R236" i="6" a="1"/>
  <c r="R236" i="6" s="1"/>
  <c r="U223" i="6" a="1"/>
  <c r="U223" i="6" s="1"/>
  <c r="Q211" i="6" a="1"/>
  <c r="Q211" i="6" s="1"/>
  <c r="U198" i="6" a="1"/>
  <c r="U198" i="6" s="1"/>
  <c r="T184" i="6" a="1"/>
  <c r="T184" i="6" s="1"/>
  <c r="U171" i="6" a="1"/>
  <c r="U171" i="6" s="1"/>
  <c r="Q159" i="6" a="1"/>
  <c r="Q159" i="6" s="1"/>
  <c r="R146" i="6" a="1"/>
  <c r="R146" i="6" s="1"/>
  <c r="Q239" i="6" a="1"/>
  <c r="Q239" i="6" s="1"/>
  <c r="S226" i="6" a="1"/>
  <c r="S226" i="6" s="1"/>
  <c r="U213" i="6" a="1"/>
  <c r="U213" i="6" s="1"/>
  <c r="T201" i="6" a="1"/>
  <c r="T201" i="6" s="1"/>
  <c r="Q189" i="6" a="1"/>
  <c r="Q189" i="6" s="1"/>
  <c r="R176" i="6" a="1"/>
  <c r="R176" i="6" s="1"/>
  <c r="S163" i="6" a="1"/>
  <c r="S163" i="6" s="1"/>
  <c r="T150" i="6" a="1"/>
  <c r="T150" i="6" s="1"/>
  <c r="U137" i="6" a="1"/>
  <c r="U137" i="6" s="1"/>
  <c r="U238" i="6" a="1"/>
  <c r="U238" i="6" s="1"/>
  <c r="R226" i="6" a="1"/>
  <c r="R226" i="6" s="1"/>
  <c r="T213" i="6" a="1"/>
  <c r="T213" i="6" s="1"/>
  <c r="R198" i="6" a="1"/>
  <c r="R198" i="6" s="1"/>
  <c r="T185" i="6" a="1"/>
  <c r="T185" i="6" s="1"/>
  <c r="T226" i="6" a="1"/>
  <c r="T226" i="6" s="1"/>
  <c r="R117" i="6" a="1"/>
  <c r="R117" i="6" s="1"/>
  <c r="U131" i="6" a="1"/>
  <c r="U131" i="6" s="1"/>
  <c r="S152" i="6" a="1"/>
  <c r="S152" i="6" s="1"/>
  <c r="U240" i="6" a="1"/>
  <c r="U240" i="6" s="1"/>
  <c r="T124" i="6" a="1"/>
  <c r="T124" i="6" s="1"/>
  <c r="S140" i="6" a="1"/>
  <c r="S140" i="6" s="1"/>
  <c r="S192" i="6" a="1"/>
  <c r="S192" i="6" s="1"/>
  <c r="T114" i="6" a="1"/>
  <c r="T114" i="6" s="1"/>
  <c r="S119" i="6" a="1"/>
  <c r="S119" i="6" s="1"/>
  <c r="Q134" i="6" a="1"/>
  <c r="Q134" i="6" s="1"/>
  <c r="T157" i="6" a="1"/>
  <c r="T157" i="6" s="1"/>
  <c r="T119" i="6" a="1"/>
  <c r="T119" i="6" s="1"/>
  <c r="T136" i="6" a="1"/>
  <c r="T136" i="6" s="1"/>
  <c r="Q170" i="6" a="1"/>
  <c r="Q170" i="6" s="1"/>
  <c r="Q118" i="6" a="1"/>
  <c r="Q118" i="6" s="1"/>
  <c r="U138" i="6" a="1"/>
  <c r="U138" i="6" s="1"/>
  <c r="S184" i="6" a="1"/>
  <c r="S184" i="6" s="1"/>
  <c r="U119" i="6" a="1"/>
  <c r="U119" i="6" s="1"/>
  <c r="R120" i="6" a="1"/>
  <c r="R120" i="6" s="1"/>
  <c r="Q135" i="6" a="1"/>
  <c r="Q135" i="6" s="1"/>
  <c r="S160" i="6" a="1"/>
  <c r="S160" i="6" s="1"/>
  <c r="T241" i="6" a="1"/>
  <c r="T241" i="6" s="1"/>
  <c r="Q229" i="6" a="1"/>
  <c r="Q229" i="6" s="1"/>
  <c r="S216" i="6" a="1"/>
  <c r="S216" i="6" s="1"/>
  <c r="R204" i="6" a="1"/>
  <c r="R204" i="6" s="1"/>
  <c r="T191" i="6" a="1"/>
  <c r="T191" i="6" s="1"/>
  <c r="U178" i="6" a="1"/>
  <c r="U178" i="6" s="1"/>
  <c r="Q166" i="6" a="1"/>
  <c r="Q166" i="6" s="1"/>
  <c r="R246" i="6" a="1"/>
  <c r="R246" i="6" s="1"/>
  <c r="T233" i="6" a="1"/>
  <c r="T233" i="6" s="1"/>
  <c r="Q221" i="6" a="1"/>
  <c r="Q221" i="6" s="1"/>
  <c r="R208" i="6" a="1"/>
  <c r="R208" i="6" s="1"/>
  <c r="T194" i="6" a="1"/>
  <c r="T194" i="6" s="1"/>
  <c r="U181" i="6" a="1"/>
  <c r="U181" i="6" s="1"/>
  <c r="Q169" i="6" a="1"/>
  <c r="Q169" i="6" s="1"/>
  <c r="R156" i="6" a="1"/>
  <c r="R156" i="6" s="1"/>
  <c r="Q235" i="6" a="1"/>
  <c r="Q235" i="6" s="1"/>
  <c r="S222" i="6" a="1"/>
  <c r="S222" i="6" s="1"/>
  <c r="T209" i="6" a="1"/>
  <c r="T209" i="6" s="1"/>
  <c r="S197" i="6" a="1"/>
  <c r="S197" i="6" s="1"/>
  <c r="U184" i="6" a="1"/>
  <c r="U184" i="6" s="1"/>
  <c r="Q172" i="6" a="1"/>
  <c r="Q172" i="6" s="1"/>
  <c r="U247" i="6" a="1"/>
  <c r="U247" i="6" s="1"/>
  <c r="U234" i="6" a="1"/>
  <c r="U234" i="6" s="1"/>
  <c r="R222" i="6" a="1"/>
  <c r="R222" i="6" s="1"/>
  <c r="S209" i="6" a="1"/>
  <c r="S209" i="6" s="1"/>
  <c r="U195" i="6" a="1"/>
  <c r="U195" i="6" s="1"/>
  <c r="Q183" i="6" a="1"/>
  <c r="Q183" i="6" s="1"/>
  <c r="R170" i="6" a="1"/>
  <c r="R170" i="6" s="1"/>
  <c r="S157" i="6" a="1"/>
  <c r="S157" i="6" s="1"/>
  <c r="T144" i="6" a="1"/>
  <c r="T144" i="6" s="1"/>
  <c r="S237" i="6" a="1"/>
  <c r="S237" i="6" s="1"/>
  <c r="Q225" i="6" a="1"/>
  <c r="Q225" i="6" s="1"/>
  <c r="R212" i="6" a="1"/>
  <c r="R212" i="6" s="1"/>
  <c r="Q200" i="6" a="1"/>
  <c r="Q200" i="6" s="1"/>
  <c r="S187" i="6" a="1"/>
  <c r="S187" i="6" s="1"/>
  <c r="T174" i="6" a="1"/>
  <c r="T174" i="6" s="1"/>
  <c r="U161" i="6" a="1"/>
  <c r="U161" i="6" s="1"/>
  <c r="Q149" i="6" a="1"/>
  <c r="Q149" i="6" s="1"/>
  <c r="R136" i="6" a="1"/>
  <c r="R136" i="6" s="1"/>
  <c r="R237" i="6" a="1"/>
  <c r="R237" i="6" s="1"/>
  <c r="U224" i="6" a="1"/>
  <c r="U224" i="6" s="1"/>
  <c r="Q212" i="6" a="1"/>
  <c r="Q212" i="6" s="1"/>
  <c r="U196" i="6" a="1"/>
  <c r="U196" i="6" s="1"/>
  <c r="Q184" i="6" a="1"/>
  <c r="Q184" i="6" s="1"/>
  <c r="R171" i="6" a="1"/>
  <c r="R171" i="6" s="1"/>
  <c r="S158" i="6" a="1"/>
  <c r="S158" i="6" s="1"/>
  <c r="T145" i="6" a="1"/>
  <c r="T145" i="6" s="1"/>
  <c r="U132" i="6" a="1"/>
  <c r="U132" i="6" s="1"/>
  <c r="Q120" i="6" a="1"/>
  <c r="Q120" i="6" s="1"/>
  <c r="U241" i="6" a="1"/>
  <c r="U241" i="6" s="1"/>
  <c r="R229" i="6" a="1"/>
  <c r="R229" i="6" s="1"/>
  <c r="Q215" i="6" a="1"/>
  <c r="Q215" i="6" s="1"/>
  <c r="U202" i="6" a="1"/>
  <c r="U202" i="6" s="1"/>
  <c r="R190" i="6" a="1"/>
  <c r="R190" i="6" s="1"/>
  <c r="S177" i="6" a="1"/>
  <c r="S177" i="6" s="1"/>
  <c r="T164" i="6" a="1"/>
  <c r="T164" i="6" s="1"/>
  <c r="R239" i="6" a="1"/>
  <c r="R239" i="6" s="1"/>
  <c r="Q119" i="6" a="1"/>
  <c r="Q119" i="6" s="1"/>
  <c r="T133" i="6" a="1"/>
  <c r="T133" i="6" s="1"/>
  <c r="Q156" i="6" a="1"/>
  <c r="Q156" i="6" s="1"/>
  <c r="T106" i="6" a="1"/>
  <c r="T106" i="6" s="1"/>
  <c r="T126" i="6" a="1"/>
  <c r="T126" i="6" s="1"/>
  <c r="R143" i="6" a="1"/>
  <c r="R143" i="6" s="1"/>
  <c r="U204" i="6" a="1"/>
  <c r="U204" i="6" s="1"/>
  <c r="S106" i="6" a="1"/>
  <c r="S106" i="6" s="1"/>
  <c r="R121" i="6" a="1"/>
  <c r="R121" i="6" s="1"/>
  <c r="S136" i="6" a="1"/>
  <c r="S136" i="6" s="1"/>
  <c r="S168" i="6" a="1"/>
  <c r="S168" i="6" s="1"/>
  <c r="S123" i="6" a="1"/>
  <c r="S123" i="6" s="1"/>
  <c r="T138" i="6" a="1"/>
  <c r="T138" i="6" s="1"/>
  <c r="U182" i="6" a="1"/>
  <c r="U182" i="6" s="1"/>
  <c r="T123" i="6" a="1"/>
  <c r="T123" i="6" s="1"/>
  <c r="T141" i="6" a="1"/>
  <c r="T141" i="6" s="1"/>
  <c r="R197" i="6" a="1"/>
  <c r="R197" i="6" s="1"/>
  <c r="Q107" i="6" a="1"/>
  <c r="Q107" i="6" s="1"/>
  <c r="Q122" i="6" a="1"/>
  <c r="Q122" i="6" s="1"/>
  <c r="Q137" i="6" a="1"/>
  <c r="Q137" i="6" s="1"/>
  <c r="R173" i="6" a="1"/>
  <c r="R173" i="6" s="1"/>
  <c r="Q240" i="6" a="1"/>
  <c r="Q240" i="6" s="1"/>
  <c r="S227" i="6" a="1"/>
  <c r="S227" i="6" s="1"/>
  <c r="U214" i="6" a="1"/>
  <c r="U214" i="6" s="1"/>
  <c r="T202" i="6" a="1"/>
  <c r="T202" i="6" s="1"/>
  <c r="Q190" i="6" a="1"/>
  <c r="Q190" i="6" s="1"/>
  <c r="R177" i="6" a="1"/>
  <c r="R177" i="6" s="1"/>
  <c r="S164" i="6" a="1"/>
  <c r="S164" i="6" s="1"/>
  <c r="T244" i="6" a="1"/>
  <c r="T244" i="6" s="1"/>
  <c r="Q232" i="6" a="1"/>
  <c r="Q232" i="6" s="1"/>
  <c r="S219" i="6" a="1"/>
  <c r="S219" i="6" s="1"/>
  <c r="T206" i="6" a="1"/>
  <c r="T206" i="6" s="1"/>
  <c r="Q193" i="6" a="1"/>
  <c r="Q193" i="6" s="1"/>
  <c r="R180" i="6" a="1"/>
  <c r="R180" i="6" s="1"/>
  <c r="S167" i="6" a="1"/>
  <c r="S167" i="6" s="1"/>
  <c r="Q246" i="6" a="1"/>
  <c r="Q246" i="6" s="1"/>
  <c r="S233" i="6" a="1"/>
  <c r="S233" i="6" s="1"/>
  <c r="U220" i="6" a="1"/>
  <c r="U220" i="6" s="1"/>
  <c r="Q208" i="6" a="1"/>
  <c r="Q208" i="6" s="1"/>
  <c r="Q196" i="6" a="1"/>
  <c r="Q196" i="6" s="1"/>
  <c r="R183" i="6" a="1"/>
  <c r="R183" i="6" s="1"/>
  <c r="S170" i="6" a="1"/>
  <c r="S170" i="6" s="1"/>
  <c r="U245" i="6" a="1"/>
  <c r="U245" i="6" s="1"/>
  <c r="R233" i="6" a="1"/>
  <c r="R233" i="6" s="1"/>
  <c r="T220" i="6" a="1"/>
  <c r="T220" i="6" s="1"/>
  <c r="U207" i="6" a="1"/>
  <c r="U207" i="6" s="1"/>
  <c r="R194" i="6" a="1"/>
  <c r="R194" i="6" s="1"/>
  <c r="S181" i="6" a="1"/>
  <c r="S181" i="6" s="1"/>
  <c r="T168" i="6" a="1"/>
  <c r="T168" i="6" s="1"/>
  <c r="U155" i="6" a="1"/>
  <c r="U155" i="6" s="1"/>
  <c r="T247" i="6" a="1"/>
  <c r="T247" i="6" s="1"/>
  <c r="Q236" i="6" a="1"/>
  <c r="Q236" i="6" s="1"/>
  <c r="S223" i="6" a="1"/>
  <c r="S223" i="6" s="1"/>
  <c r="T210" i="6" a="1"/>
  <c r="T210" i="6" s="1"/>
  <c r="S198" i="6" a="1"/>
  <c r="S198" i="6" s="1"/>
  <c r="U185" i="6" a="1"/>
  <c r="U185" i="6" s="1"/>
  <c r="Q173" i="6" a="1"/>
  <c r="Q173" i="6" s="1"/>
  <c r="R160" i="6" a="1"/>
  <c r="R160" i="6" s="1"/>
  <c r="S147" i="6" a="1"/>
  <c r="S147" i="6" s="1"/>
  <c r="T134" i="6" a="1"/>
  <c r="T134" i="6" s="1"/>
  <c r="U235" i="6" a="1"/>
  <c r="U235" i="6" s="1"/>
  <c r="R223" i="6" a="1"/>
  <c r="R223" i="6" s="1"/>
  <c r="S210" i="6" a="1"/>
  <c r="S210" i="6" s="1"/>
  <c r="R195" i="6" a="1"/>
  <c r="R195" i="6" s="1"/>
  <c r="S182" i="6" a="1"/>
  <c r="S182" i="6" s="1"/>
  <c r="T169" i="6" a="1"/>
  <c r="T169" i="6" s="1"/>
  <c r="U156" i="6" a="1"/>
  <c r="U156" i="6" s="1"/>
  <c r="Q144" i="6" a="1"/>
  <c r="Q144" i="6" s="1"/>
  <c r="R131" i="6" a="1"/>
  <c r="R131" i="6" s="1"/>
  <c r="S118" i="6" a="1"/>
  <c r="S118" i="6" s="1"/>
  <c r="R240" i="6" a="1"/>
  <c r="R240" i="6" s="1"/>
  <c r="T227" i="6" a="1"/>
  <c r="T227" i="6" s="1"/>
  <c r="S213" i="6" a="1"/>
  <c r="S213" i="6" s="1"/>
  <c r="R201" i="6" a="1"/>
  <c r="R201" i="6" s="1"/>
  <c r="T188" i="6" a="1"/>
  <c r="T188" i="6" s="1"/>
  <c r="U175" i="6" a="1"/>
  <c r="U175" i="6" s="1"/>
  <c r="Q163" i="6" a="1"/>
  <c r="Q163" i="6" s="1"/>
  <c r="R150" i="6" a="1"/>
  <c r="R150" i="6" s="1"/>
  <c r="T111" i="6" a="1"/>
  <c r="T111" i="6" s="1"/>
  <c r="U113" i="6" a="1"/>
  <c r="U113" i="6" s="1"/>
  <c r="S129" i="6" a="1"/>
  <c r="S129" i="6" s="1"/>
  <c r="R148" i="6" a="1"/>
  <c r="R148" i="6" s="1"/>
  <c r="R225" i="6" a="1"/>
  <c r="R225" i="6" s="1"/>
  <c r="U211" i="6" a="1"/>
  <c r="U211" i="6" s="1"/>
  <c r="U106" i="6" a="1"/>
  <c r="U106" i="6" s="1"/>
  <c r="U120" i="6" a="1"/>
  <c r="U120" i="6" s="1"/>
  <c r="T135" i="6" a="1"/>
  <c r="T135" i="6" s="1"/>
  <c r="R165" i="6" a="1"/>
  <c r="R165" i="6" s="1"/>
  <c r="S109" i="6" a="1"/>
  <c r="S109" i="6" s="1"/>
  <c r="S128" i="6" a="1"/>
  <c r="S128" i="6" s="1"/>
  <c r="S146" i="6" a="1"/>
  <c r="S146" i="6" s="1"/>
  <c r="R217" i="6" a="1"/>
  <c r="R217" i="6" s="1"/>
  <c r="Q108" i="6" a="1"/>
  <c r="Q108" i="6" s="1"/>
  <c r="Q123" i="6" a="1"/>
  <c r="Q123" i="6" s="1"/>
  <c r="S138" i="6" a="1"/>
  <c r="S138" i="6" s="1"/>
  <c r="R181" i="6" a="1"/>
  <c r="R181" i="6" s="1"/>
  <c r="R125" i="6" a="1"/>
  <c r="R125" i="6" s="1"/>
  <c r="S141" i="6" a="1"/>
  <c r="S141" i="6" s="1"/>
  <c r="T195" i="6" a="1"/>
  <c r="T195" i="6" s="1"/>
  <c r="R127" i="6" a="1"/>
  <c r="R127" i="6" s="1"/>
  <c r="S144" i="6" a="1"/>
  <c r="S144" i="6" s="1"/>
  <c r="R209" i="6" a="1"/>
  <c r="R209" i="6" s="1"/>
  <c r="T108" i="6" a="1"/>
  <c r="T108" i="6" s="1"/>
  <c r="U123" i="6" a="1"/>
  <c r="U123" i="6" s="1"/>
  <c r="T139" i="6" a="1"/>
  <c r="T139" i="6" s="1"/>
  <c r="Q186" i="6" a="1"/>
  <c r="Q186" i="6" s="1"/>
  <c r="S238" i="6" a="1"/>
  <c r="S238" i="6" s="1"/>
  <c r="Q226" i="6" a="1"/>
  <c r="Q226" i="6" s="1"/>
  <c r="R213" i="6" a="1"/>
  <c r="R213" i="6" s="1"/>
  <c r="Q201" i="6" a="1"/>
  <c r="Q201" i="6" s="1"/>
  <c r="S188" i="6" a="1"/>
  <c r="S188" i="6" s="1"/>
  <c r="T175" i="6" a="1"/>
  <c r="T175" i="6" s="1"/>
  <c r="U162" i="6" a="1"/>
  <c r="U162" i="6" s="1"/>
  <c r="Q243" i="6" a="1"/>
  <c r="Q243" i="6" s="1"/>
  <c r="S230" i="6" a="1"/>
  <c r="S230" i="6" s="1"/>
  <c r="U217" i="6" a="1"/>
  <c r="U217" i="6" s="1"/>
  <c r="Q204" i="6" a="1"/>
  <c r="Q204" i="6" s="1"/>
  <c r="S191" i="6" a="1"/>
  <c r="S191" i="6" s="1"/>
  <c r="T178" i="6" a="1"/>
  <c r="T178" i="6" s="1"/>
  <c r="U165" i="6" a="1"/>
  <c r="U165" i="6" s="1"/>
  <c r="S244" i="6" a="1"/>
  <c r="S244" i="6" s="1"/>
  <c r="U231" i="6" a="1"/>
  <c r="U231" i="6" s="1"/>
  <c r="R219" i="6" a="1"/>
  <c r="R219" i="6" s="1"/>
  <c r="S206" i="6" a="1"/>
  <c r="S206" i="6" s="1"/>
  <c r="S194" i="6" a="1"/>
  <c r="S194" i="6" s="1"/>
  <c r="T181" i="6" a="1"/>
  <c r="T181" i="6" s="1"/>
  <c r="U168" i="6" a="1"/>
  <c r="U168" i="6" s="1"/>
  <c r="R244" i="6" a="1"/>
  <c r="R244" i="6" s="1"/>
  <c r="T231" i="6" a="1"/>
  <c r="T231" i="6" s="1"/>
  <c r="Q219" i="6" a="1"/>
  <c r="Q219" i="6" s="1"/>
  <c r="R206" i="6" a="1"/>
  <c r="R206" i="6" s="1"/>
  <c r="T192" i="6" a="1"/>
  <c r="T192" i="6" s="1"/>
  <c r="U179" i="6" a="1"/>
  <c r="U179" i="6" s="1"/>
  <c r="Q167" i="6" a="1"/>
  <c r="Q167" i="6" s="1"/>
  <c r="R154" i="6" a="1"/>
  <c r="R154" i="6" s="1"/>
  <c r="R247" i="6" a="1"/>
  <c r="R247" i="6" s="1"/>
  <c r="S234" i="6" a="1"/>
  <c r="S234" i="6" s="1"/>
  <c r="U221" i="6" a="1"/>
  <c r="U221" i="6" s="1"/>
  <c r="Q209" i="6" a="1"/>
  <c r="Q209" i="6" s="1"/>
  <c r="Q197" i="6" a="1"/>
  <c r="Q197" i="6" s="1"/>
  <c r="R184" i="6" a="1"/>
  <c r="R184" i="6" s="1"/>
  <c r="S171" i="6" a="1"/>
  <c r="S171" i="6" s="1"/>
  <c r="T158" i="6" a="1"/>
  <c r="T158" i="6" s="1"/>
  <c r="U145" i="6" a="1"/>
  <c r="U145" i="6" s="1"/>
  <c r="Q247" i="6" a="1"/>
  <c r="Q247" i="6" s="1"/>
  <c r="R234" i="6" a="1"/>
  <c r="R234" i="6" s="1"/>
  <c r="T221" i="6" a="1"/>
  <c r="T221" i="6" s="1"/>
  <c r="U208" i="6" a="1"/>
  <c r="U208" i="6" s="1"/>
  <c r="T193" i="6" a="1"/>
  <c r="T193" i="6" s="1"/>
  <c r="U180" i="6" a="1"/>
  <c r="U180" i="6" s="1"/>
  <c r="Q168" i="6" a="1"/>
  <c r="Q168" i="6" s="1"/>
  <c r="R155" i="6" a="1"/>
  <c r="R155" i="6" s="1"/>
  <c r="S142" i="6" a="1"/>
  <c r="S142" i="6" s="1"/>
  <c r="T129" i="6" a="1"/>
  <c r="T129" i="6" s="1"/>
  <c r="U115" i="6" a="1"/>
  <c r="U115" i="6" s="1"/>
  <c r="T238" i="6" a="1"/>
  <c r="T238" i="6" s="1"/>
  <c r="T224" i="6" a="1"/>
  <c r="T224" i="6" s="1"/>
  <c r="T107" i="6" a="1"/>
  <c r="T107" i="6" s="1"/>
  <c r="T122" i="6" a="1"/>
  <c r="T122" i="6" s="1"/>
  <c r="Q138" i="6" a="1"/>
  <c r="Q138" i="6" s="1"/>
  <c r="Q178" i="6" a="1"/>
  <c r="Q178" i="6" s="1"/>
  <c r="U112" i="6" a="1"/>
  <c r="U112" i="6" s="1"/>
  <c r="R130" i="6" a="1"/>
  <c r="R130" i="6" s="1"/>
  <c r="T149" i="6" a="1"/>
  <c r="T149" i="6" s="1"/>
  <c r="U229" i="6" a="1"/>
  <c r="U229" i="6" s="1"/>
  <c r="T109" i="6" a="1"/>
  <c r="T109" i="6" s="1"/>
  <c r="Q125" i="6" a="1"/>
  <c r="Q125" i="6" s="1"/>
  <c r="R141" i="6" a="1"/>
  <c r="R141" i="6" s="1"/>
  <c r="Q194" i="6" a="1"/>
  <c r="Q194" i="6" s="1"/>
  <c r="Q127" i="6" a="1"/>
  <c r="Q127" i="6" s="1"/>
  <c r="T143" i="6" a="1"/>
  <c r="T143" i="6" s="1"/>
  <c r="T207" i="6" a="1"/>
  <c r="T207" i="6" s="1"/>
  <c r="Q129" i="6" a="1"/>
  <c r="Q129" i="6" s="1"/>
  <c r="T147" i="6" a="1"/>
  <c r="T147" i="6" s="1"/>
  <c r="Q222" i="6" a="1"/>
  <c r="Q222" i="6" s="1"/>
  <c r="R110" i="6" a="1"/>
  <c r="R110" i="6" s="1"/>
  <c r="T125" i="6" a="1"/>
  <c r="T125" i="6" s="1"/>
  <c r="U141" i="6" a="1"/>
  <c r="U141" i="6" s="1"/>
  <c r="T198" i="6" a="1"/>
  <c r="T198" i="6" s="1"/>
  <c r="U236" i="6" a="1"/>
  <c r="U236" i="6" s="1"/>
  <c r="S224" i="6" a="1"/>
  <c r="S224" i="6" s="1"/>
  <c r="T211" i="6" a="1"/>
  <c r="T211" i="6" s="1"/>
  <c r="S199" i="6" a="1"/>
  <c r="S199" i="6" s="1"/>
  <c r="U186" i="6" a="1"/>
  <c r="U186" i="6" s="1"/>
  <c r="Q174" i="6" a="1"/>
  <c r="Q174" i="6" s="1"/>
  <c r="R161" i="6" a="1"/>
  <c r="R161" i="6" s="1"/>
  <c r="S241" i="6" a="1"/>
  <c r="S241" i="6" s="1"/>
  <c r="U228" i="6" a="1"/>
  <c r="U228" i="6" s="1"/>
  <c r="R216" i="6" a="1"/>
  <c r="R216" i="6" s="1"/>
  <c r="S202" i="6" a="1"/>
  <c r="S202" i="6" s="1"/>
  <c r="U189" i="6" a="1"/>
  <c r="U189" i="6" s="1"/>
  <c r="Q177" i="6" a="1"/>
  <c r="Q177" i="6" s="1"/>
  <c r="R164" i="6" a="1"/>
  <c r="R164" i="6" s="1"/>
  <c r="U242" i="6" a="1"/>
  <c r="U242" i="6" s="1"/>
  <c r="R230" i="6" a="1"/>
  <c r="R230" i="6" s="1"/>
  <c r="T217" i="6" a="1"/>
  <c r="T217" i="6" s="1"/>
  <c r="R205" i="6" a="1"/>
  <c r="R205" i="6" s="1"/>
  <c r="U192" i="6" a="1"/>
  <c r="U192" i="6" s="1"/>
  <c r="Q180" i="6" a="1"/>
  <c r="Q180" i="6" s="1"/>
  <c r="R167" i="6" a="1"/>
  <c r="R167" i="6" s="1"/>
  <c r="T242" i="6" a="1"/>
  <c r="T242" i="6" s="1"/>
  <c r="Q230" i="6" a="1"/>
  <c r="Q230" i="6" s="1"/>
  <c r="S217" i="6" a="1"/>
  <c r="S217" i="6" s="1"/>
  <c r="Q205" i="6" a="1"/>
  <c r="Q205" i="6" s="1"/>
  <c r="Q191" i="6" a="1"/>
  <c r="Q191" i="6" s="1"/>
  <c r="R178" i="6" a="1"/>
  <c r="R178" i="6" s="1"/>
  <c r="S165" i="6" a="1"/>
  <c r="S165" i="6" s="1"/>
  <c r="T152" i="6" a="1"/>
  <c r="T152" i="6" s="1"/>
  <c r="S245" i="6" a="1"/>
  <c r="S245" i="6" s="1"/>
  <c r="U232" i="6" a="1"/>
  <c r="U232" i="6" s="1"/>
  <c r="R220" i="6" a="1"/>
  <c r="R220" i="6" s="1"/>
  <c r="S207" i="6" a="1"/>
  <c r="S207" i="6" s="1"/>
  <c r="S195" i="6" a="1"/>
  <c r="S195" i="6" s="1"/>
  <c r="T182" i="6" a="1"/>
  <c r="T182" i="6" s="1"/>
  <c r="U169" i="6" a="1"/>
  <c r="U169" i="6" s="1"/>
  <c r="Q157" i="6" a="1"/>
  <c r="Q157" i="6" s="1"/>
  <c r="R144" i="6" a="1"/>
  <c r="R144" i="6" s="1"/>
  <c r="R245" i="6" a="1"/>
  <c r="R245" i="6" s="1"/>
  <c r="T232" i="6" a="1"/>
  <c r="T232" i="6" s="1"/>
  <c r="Q220" i="6" a="1"/>
  <c r="Q220" i="6" s="1"/>
  <c r="R207" i="6" a="1"/>
  <c r="R207" i="6" s="1"/>
  <c r="Q192" i="6" a="1"/>
  <c r="Q192" i="6" s="1"/>
  <c r="R179" i="6" a="1"/>
  <c r="R179" i="6" s="1"/>
  <c r="S166" i="6" a="1"/>
  <c r="S166" i="6" s="1"/>
  <c r="T153" i="6" a="1"/>
  <c r="T153" i="6" s="1"/>
  <c r="U140" i="6" a="1"/>
  <c r="U140" i="6" s="1"/>
  <c r="Q128" i="6" a="1"/>
  <c r="Q128" i="6" s="1"/>
  <c r="R114" i="6" a="1"/>
  <c r="R114" i="6" s="1"/>
  <c r="Q237" i="6" a="1"/>
  <c r="Q237" i="6" s="1"/>
  <c r="Q223" i="6" a="1"/>
  <c r="Q223" i="6" s="1"/>
  <c r="R210" i="6" a="1"/>
  <c r="R210" i="6" s="1"/>
  <c r="Q198" i="6" a="1"/>
  <c r="Q198" i="6" s="1"/>
  <c r="S185" i="6" a="1"/>
  <c r="S185" i="6" s="1"/>
  <c r="T172" i="6" a="1"/>
  <c r="T172" i="6" s="1"/>
  <c r="U159" i="6" a="1"/>
  <c r="U159" i="6" s="1"/>
  <c r="Q147" i="6" a="1"/>
  <c r="Q147" i="6" s="1"/>
  <c r="U121" i="6" a="1"/>
  <c r="U121" i="6" s="1"/>
  <c r="T118" i="6" a="1"/>
  <c r="T118" i="6" s="1"/>
  <c r="R133" i="6" a="1"/>
  <c r="R133" i="6" s="1"/>
  <c r="T154" i="6" a="1"/>
  <c r="T154" i="6" s="1"/>
  <c r="S246" i="6" a="1"/>
  <c r="S246" i="6" s="1"/>
  <c r="U111" i="6" a="1"/>
  <c r="U111" i="6" s="1"/>
  <c r="R109" i="6" a="1"/>
  <c r="R109" i="6" s="1"/>
  <c r="S124" i="6" a="1"/>
  <c r="S124" i="6" s="1"/>
  <c r="R140" i="6" a="1"/>
  <c r="R140" i="6" s="1"/>
  <c r="U190" i="6" a="1"/>
  <c r="U190" i="6" s="1"/>
  <c r="S117" i="6" a="1"/>
  <c r="S117" i="6" s="1"/>
  <c r="Q132" i="6" a="1"/>
  <c r="Q132" i="6" s="1"/>
  <c r="U152" i="6" a="1"/>
  <c r="U152" i="6" s="1"/>
  <c r="S242" i="6" a="1"/>
  <c r="S242" i="6" s="1"/>
  <c r="R111" i="6" a="1"/>
  <c r="R111" i="6" s="1"/>
  <c r="U126" i="6" a="1"/>
  <c r="U126" i="6" s="1"/>
  <c r="S143" i="6" a="1"/>
  <c r="S143" i="6" s="1"/>
  <c r="Q206" i="6" a="1"/>
  <c r="Q206" i="6" s="1"/>
  <c r="U128" i="6" a="1"/>
  <c r="U128" i="6" s="1"/>
  <c r="U146" i="6" a="1"/>
  <c r="U146" i="6" s="1"/>
  <c r="S220" i="6" a="1"/>
  <c r="S220" i="6" s="1"/>
  <c r="U130" i="6" a="1"/>
  <c r="U130" i="6" s="1"/>
  <c r="U150" i="6" a="1"/>
  <c r="U150" i="6" s="1"/>
  <c r="T234" i="6" a="1"/>
  <c r="T234" i="6" s="1"/>
  <c r="S127" i="6" a="1"/>
  <c r="S127" i="6" s="1"/>
  <c r="U110" i="6" a="1"/>
  <c r="U110" i="6" s="1"/>
  <c r="R119" i="6" a="1"/>
  <c r="R119" i="6" s="1"/>
  <c r="Q113" i="6" a="1"/>
  <c r="Q113" i="6" s="1"/>
  <c r="T130" i="6" a="1"/>
  <c r="T130" i="6" s="1"/>
  <c r="Q154" i="6" a="1"/>
  <c r="Q154" i="6" s="1"/>
  <c r="U144" i="6" a="1"/>
  <c r="U144" i="6" s="1"/>
  <c r="R232" i="6" a="1"/>
  <c r="R232" i="6" s="1"/>
  <c r="S196" i="6" a="1"/>
  <c r="S196" i="6" s="1"/>
  <c r="T159" i="6" a="1"/>
  <c r="T159" i="6" s="1"/>
  <c r="R224" i="6" a="1"/>
  <c r="R224" i="6" s="1"/>
  <c r="T186" i="6" a="1"/>
  <c r="T186" i="6" s="1"/>
  <c r="R241" i="6" a="1"/>
  <c r="R241" i="6" s="1"/>
  <c r="U212" i="6" a="1"/>
  <c r="U212" i="6" s="1"/>
  <c r="U176" i="6" a="1"/>
  <c r="U176" i="6" s="1"/>
  <c r="S228" i="6" a="1"/>
  <c r="S228" i="6" s="1"/>
  <c r="S200" i="6" a="1"/>
  <c r="S200" i="6" s="1"/>
  <c r="R162" i="6" a="1"/>
  <c r="R162" i="6" s="1"/>
  <c r="R231" i="6" a="1"/>
  <c r="R231" i="6" s="1"/>
  <c r="R203" i="6" a="1"/>
  <c r="R203" i="6" s="1"/>
  <c r="T166" i="6" a="1"/>
  <c r="T166" i="6" s="1"/>
  <c r="T243" i="6" a="1"/>
  <c r="T243" i="6" s="1"/>
  <c r="R215" i="6" a="1"/>
  <c r="R215" i="6" s="1"/>
  <c r="Q176" i="6" a="1"/>
  <c r="Q176" i="6" s="1"/>
  <c r="S150" i="6" a="1"/>
  <c r="S150" i="6" s="1"/>
  <c r="U124" i="6" a="1"/>
  <c r="U124" i="6" s="1"/>
  <c r="Q234" i="6" a="1"/>
  <c r="Q234" i="6" s="1"/>
  <c r="Q207" i="6" a="1"/>
  <c r="Q207" i="6" s="1"/>
  <c r="Q187" i="6" a="1"/>
  <c r="Q187" i="6" s="1"/>
  <c r="U167" i="6" a="1"/>
  <c r="U167" i="6" s="1"/>
  <c r="T148" i="6" a="1"/>
  <c r="T148" i="6" s="1"/>
  <c r="R107" i="6" a="1"/>
  <c r="R107" i="6" s="1"/>
  <c r="U125" i="6" a="1"/>
  <c r="U125" i="6" s="1"/>
  <c r="S151" i="6" a="1"/>
  <c r="S151" i="6" s="1"/>
  <c r="R123" i="6" a="1"/>
  <c r="R123" i="6" s="1"/>
  <c r="T205" i="6" a="1"/>
  <c r="T205" i="6" s="1"/>
  <c r="U183" i="6" a="1"/>
  <c r="U183" i="6" s="1"/>
  <c r="S145" i="6" a="1"/>
  <c r="S145" i="6" s="1"/>
  <c r="U108" i="6" a="1"/>
  <c r="U108" i="6" s="1"/>
  <c r="Q162" i="6" a="1"/>
  <c r="Q162" i="6" s="1"/>
  <c r="U143" i="6" a="1"/>
  <c r="U143" i="6" s="1"/>
  <c r="U174" i="6" a="1"/>
  <c r="U174" i="6" s="1"/>
  <c r="R129" i="6" a="1"/>
  <c r="R129" i="6" s="1"/>
  <c r="R227" i="6" a="1"/>
  <c r="R227" i="6" s="1"/>
  <c r="S173" i="6" a="1"/>
  <c r="S173" i="6" s="1"/>
  <c r="S218" i="6" a="1"/>
  <c r="S218" i="6" s="1"/>
  <c r="T216" i="6" a="1"/>
  <c r="T216" i="6" s="1"/>
  <c r="R122" i="6" a="1"/>
  <c r="R122" i="6" s="1"/>
  <c r="Q131" i="6" a="1"/>
  <c r="Q131" i="6" s="1"/>
  <c r="R188" i="6" a="1"/>
  <c r="R188" i="6" s="1"/>
  <c r="U163" i="6" a="1"/>
  <c r="U163" i="6" s="1"/>
  <c r="S139" i="6" a="1"/>
  <c r="S139" i="6" s="1"/>
  <c r="U191" i="6" a="1"/>
  <c r="U191" i="6" s="1"/>
  <c r="Q145" i="6" a="1"/>
  <c r="Q145" i="6" s="1"/>
  <c r="S112" i="6" a="1"/>
  <c r="S112" i="6" s="1"/>
  <c r="Q121" i="6" a="1"/>
  <c r="Q121" i="6" s="1"/>
  <c r="U114" i="6" a="1"/>
  <c r="U114" i="6" s="1"/>
  <c r="S132" i="6" a="1"/>
  <c r="S132" i="6" s="1"/>
  <c r="R159" i="6" a="1"/>
  <c r="R159" i="6" s="1"/>
  <c r="Q148" i="6" a="1"/>
  <c r="Q148" i="6" s="1"/>
  <c r="U222" i="6" a="1"/>
  <c r="U222" i="6" s="1"/>
  <c r="U194" i="6" a="1"/>
  <c r="U194" i="6" s="1"/>
  <c r="Q158" i="6" a="1"/>
  <c r="Q158" i="6" s="1"/>
  <c r="T214" i="6" a="1"/>
  <c r="T214" i="6" s="1"/>
  <c r="Q185" i="6" a="1"/>
  <c r="Q185" i="6" s="1"/>
  <c r="T239" i="6" a="1"/>
  <c r="T239" i="6" s="1"/>
  <c r="U203" i="6" a="1"/>
  <c r="U203" i="6" s="1"/>
  <c r="R175" i="6" a="1"/>
  <c r="R175" i="6" s="1"/>
  <c r="U226" i="6" a="1"/>
  <c r="U226" i="6" s="1"/>
  <c r="S189" i="6" a="1"/>
  <c r="S189" i="6" s="1"/>
  <c r="T160" i="6" a="1"/>
  <c r="T160" i="6" s="1"/>
  <c r="T229" i="6" a="1"/>
  <c r="T229" i="6" s="1"/>
  <c r="U193" i="6" a="1"/>
  <c r="U193" i="6" s="1"/>
  <c r="Q165" i="6" a="1"/>
  <c r="Q165" i="6" s="1"/>
  <c r="Q242" i="6" a="1"/>
  <c r="Q242" i="6" s="1"/>
  <c r="Q203" i="6" a="1"/>
  <c r="Q203" i="6" s="1"/>
  <c r="S174" i="6" a="1"/>
  <c r="S174" i="6" s="1"/>
  <c r="U148" i="6" a="1"/>
  <c r="U148" i="6" s="1"/>
  <c r="S232" i="6" a="1"/>
  <c r="S232" i="6" s="1"/>
  <c r="R166" i="6" a="1"/>
  <c r="R166" i="6" s="1"/>
  <c r="T127" i="6" a="1"/>
  <c r="T127" i="6" s="1"/>
  <c r="S161" i="6" a="1"/>
  <c r="S161" i="6" s="1"/>
  <c r="S131" i="6" a="1"/>
  <c r="S131" i="6" s="1"/>
  <c r="U218" i="6" a="1"/>
  <c r="U218" i="6" s="1"/>
  <c r="Q161" i="6" a="1"/>
  <c r="Q161" i="6" s="1"/>
  <c r="R242" i="6" a="1"/>
  <c r="R242" i="6" s="1"/>
  <c r="S134" i="6" a="1"/>
  <c r="S134" i="6" s="1"/>
  <c r="T237" i="6" a="1"/>
  <c r="T237" i="6" s="1"/>
  <c r="U233" i="6" a="1"/>
  <c r="U233" i="6" s="1"/>
  <c r="S214" i="6" a="1"/>
  <c r="S214" i="6" s="1"/>
  <c r="T177" i="6" a="1"/>
  <c r="T177" i="6" s="1"/>
  <c r="S169" i="6" a="1"/>
  <c r="S169" i="6" s="1"/>
  <c r="R126" i="6" a="1"/>
  <c r="R126" i="6" s="1"/>
  <c r="U133" i="6" a="1"/>
  <c r="U133" i="6" s="1"/>
  <c r="T128" i="6" a="1"/>
  <c r="T128" i="6" s="1"/>
  <c r="Q150" i="6" a="1"/>
  <c r="Q150" i="6" s="1"/>
  <c r="S121" i="6" a="1"/>
  <c r="S121" i="6" s="1"/>
  <c r="R151" i="6" a="1"/>
  <c r="R151" i="6" s="1"/>
  <c r="R221" i="6" a="1"/>
  <c r="R221" i="6" s="1"/>
  <c r="R185" i="6" a="1"/>
  <c r="R185" i="6" s="1"/>
  <c r="S156" i="6" a="1"/>
  <c r="S156" i="6" s="1"/>
  <c r="Q213" i="6" a="1"/>
  <c r="Q213" i="6" s="1"/>
  <c r="S175" i="6" a="1"/>
  <c r="S175" i="6" s="1"/>
  <c r="Q238" i="6" a="1"/>
  <c r="Q238" i="6" s="1"/>
  <c r="R202" i="6" a="1"/>
  <c r="R202" i="6" s="1"/>
  <c r="T165" i="6" a="1"/>
  <c r="T165" i="6" s="1"/>
  <c r="S225" i="6" a="1"/>
  <c r="S225" i="6" s="1"/>
  <c r="U187" i="6" a="1"/>
  <c r="U187" i="6" s="1"/>
  <c r="Q151" i="6" a="1"/>
  <c r="Q151" i="6" s="1"/>
  <c r="Q228" i="6" a="1"/>
  <c r="Q228" i="6" s="1"/>
  <c r="R192" i="6" a="1"/>
  <c r="R192" i="6" s="1"/>
  <c r="S155" i="6" a="1"/>
  <c r="S155" i="6" s="1"/>
  <c r="S240" i="6" a="1"/>
  <c r="S240" i="6" s="1"/>
  <c r="S201" i="6" a="1"/>
  <c r="S201" i="6" s="1"/>
  <c r="U172" i="6" a="1"/>
  <c r="U172" i="6" s="1"/>
  <c r="R147" i="6" a="1"/>
  <c r="R147" i="6" s="1"/>
  <c r="T121" i="6" a="1"/>
  <c r="T121" i="6" s="1"/>
  <c r="U230" i="6" a="1"/>
  <c r="U230" i="6" s="1"/>
  <c r="S204" i="6" a="1"/>
  <c r="S204" i="6" s="1"/>
  <c r="R182" i="6" a="1"/>
  <c r="R182" i="6" s="1"/>
  <c r="S110" i="6" a="1"/>
  <c r="S110" i="6" s="1"/>
  <c r="S212" i="6" a="1"/>
  <c r="S212" i="6" s="1"/>
  <c r="S235" i="6" a="1"/>
  <c r="S235" i="6" s="1"/>
  <c r="S239" i="6" a="1"/>
  <c r="S239" i="6" s="1"/>
  <c r="R187" i="6" a="1"/>
  <c r="R187" i="6" s="1"/>
  <c r="Q171" i="6" a="1"/>
  <c r="Q171" i="6" s="1"/>
  <c r="T215" i="6" a="1"/>
  <c r="T215" i="6" s="1"/>
  <c r="S159" i="6" a="1"/>
  <c r="S159" i="6" s="1"/>
  <c r="T240" i="6" a="1"/>
  <c r="T240" i="6" s="1"/>
  <c r="S126" i="6" a="1"/>
  <c r="S126" i="6" s="1"/>
  <c r="S247" i="6" a="1"/>
  <c r="S247" i="6" s="1"/>
  <c r="R128" i="6" a="1"/>
  <c r="R128" i="6" s="1"/>
  <c r="U135" i="6" a="1"/>
  <c r="U135" i="6" s="1"/>
  <c r="S130" i="6" a="1"/>
  <c r="S130" i="6" s="1"/>
  <c r="R153" i="6" a="1"/>
  <c r="R153" i="6" s="1"/>
  <c r="S108" i="6" a="1"/>
  <c r="S108" i="6" s="1"/>
  <c r="U210" i="6" a="1"/>
  <c r="U210" i="6" s="1"/>
  <c r="T219" i="6" a="1"/>
  <c r="T219" i="6" s="1"/>
  <c r="T183" i="6" a="1"/>
  <c r="T183" i="6" s="1"/>
  <c r="U239" i="6" a="1"/>
  <c r="U239" i="6" s="1"/>
  <c r="S211" i="6" a="1"/>
  <c r="S211" i="6" s="1"/>
  <c r="U173" i="6" a="1"/>
  <c r="U173" i="6" s="1"/>
  <c r="T228" i="6" a="1"/>
  <c r="T228" i="6" s="1"/>
  <c r="T200" i="6" a="1"/>
  <c r="T200" i="6" s="1"/>
  <c r="Q164" i="6" a="1"/>
  <c r="Q164" i="6" s="1"/>
  <c r="U215" i="6" a="1"/>
  <c r="U215" i="6" s="1"/>
  <c r="R186" i="6" a="1"/>
  <c r="R186" i="6" s="1"/>
  <c r="S149" i="6" a="1"/>
  <c r="S149" i="6" s="1"/>
  <c r="T218" i="6" a="1"/>
  <c r="T218" i="6" s="1"/>
  <c r="T190" i="6" a="1"/>
  <c r="T190" i="6" s="1"/>
  <c r="U153" i="6" a="1"/>
  <c r="U153" i="6" s="1"/>
  <c r="Q231" i="6" a="1"/>
  <c r="Q231" i="6" s="1"/>
  <c r="U199" i="6" a="1"/>
  <c r="U199" i="6" s="1"/>
  <c r="U164" i="6" a="1"/>
  <c r="U164" i="6" s="1"/>
  <c r="R139" i="6" a="1"/>
  <c r="R139" i="6" s="1"/>
  <c r="T112" i="6" a="1"/>
  <c r="T112" i="6" s="1"/>
  <c r="S221" i="6" a="1"/>
  <c r="S221" i="6" s="1"/>
  <c r="T199" i="6" a="1"/>
  <c r="T199" i="6" s="1"/>
  <c r="T180" i="6" a="1"/>
  <c r="T180" i="6" s="1"/>
  <c r="R158" i="6" a="1"/>
  <c r="R158" i="6" s="1"/>
  <c r="R142" i="6" a="1"/>
  <c r="R142" i="6" s="1"/>
  <c r="Q112" i="6" a="1"/>
  <c r="Q112" i="6" s="1"/>
  <c r="R135" i="6" a="1"/>
  <c r="R135" i="6" s="1"/>
  <c r="T187" i="6" a="1"/>
  <c r="T187" i="6" s="1"/>
  <c r="U244" i="6" a="1"/>
  <c r="U244" i="6" s="1"/>
  <c r="T236" i="6" a="1"/>
  <c r="T236" i="6" s="1"/>
  <c r="T225" i="6" a="1"/>
  <c r="T225" i="6" s="1"/>
  <c r="T212" i="6" a="1"/>
  <c r="T212" i="6" s="1"/>
  <c r="S215" i="6" a="1"/>
  <c r="S215" i="6" s="1"/>
  <c r="U227" i="6" a="1"/>
  <c r="U227" i="6" s="1"/>
  <c r="Q136" i="6" a="1"/>
  <c r="Q136" i="6" s="1"/>
  <c r="Q195" i="6" a="1"/>
  <c r="Q195" i="6" s="1"/>
  <c r="Q139" i="6" a="1"/>
  <c r="Q139" i="6" s="1"/>
  <c r="S203" i="6" a="1"/>
  <c r="S203" i="6" s="1"/>
  <c r="U170" i="6" a="1"/>
  <c r="U170" i="6" s="1"/>
  <c r="Q188" i="6" a="1"/>
  <c r="Q188" i="6" s="1"/>
  <c r="U177" i="6" a="1"/>
  <c r="U177" i="6" s="1"/>
  <c r="S193" i="6" a="1"/>
  <c r="S193" i="6" s="1"/>
  <c r="R115" i="6" a="1"/>
  <c r="R115" i="6" s="1"/>
  <c r="S231" i="6" a="1"/>
  <c r="S231" i="6" s="1"/>
  <c r="U197" i="6" a="1"/>
  <c r="U197" i="6" s="1"/>
  <c r="S178" i="6" a="1"/>
  <c r="S178" i="6" s="1"/>
  <c r="T204" i="6" a="1"/>
  <c r="T204" i="6" s="1"/>
  <c r="Q152" i="6" a="1"/>
  <c r="Q152" i="6" s="1"/>
  <c r="U151" i="6" a="1"/>
  <c r="U151" i="6" s="1"/>
  <c r="Q143" i="6" a="1"/>
  <c r="Q143" i="6" s="1"/>
  <c r="R157" i="6" a="1"/>
  <c r="R157" i="6" s="1"/>
  <c r="T146" i="6" a="1"/>
  <c r="T146" i="6" s="1"/>
  <c r="Q233" i="6" a="1"/>
  <c r="Q233" i="6" s="1"/>
  <c r="T113" i="6" a="1"/>
  <c r="T113" i="6" s="1"/>
  <c r="T246" i="6" a="1"/>
  <c r="T246" i="6" s="1"/>
  <c r="Q210" i="6" a="1"/>
  <c r="Q210" i="6" s="1"/>
  <c r="Q182" i="6" a="1"/>
  <c r="Q182" i="6" s="1"/>
  <c r="R238" i="6" a="1"/>
  <c r="R238" i="6" s="1"/>
  <c r="U200" i="6" a="1"/>
  <c r="U200" i="6" s="1"/>
  <c r="R172" i="6" a="1"/>
  <c r="R172" i="6" s="1"/>
  <c r="Q227" i="6" a="1"/>
  <c r="Q227" i="6" s="1"/>
  <c r="R191" i="6" a="1"/>
  <c r="R191" i="6" s="1"/>
  <c r="S162" i="6" a="1"/>
  <c r="S162" i="6" s="1"/>
  <c r="R214" i="6" a="1"/>
  <c r="R214" i="6" s="1"/>
  <c r="T176" i="6" a="1"/>
  <c r="T176" i="6" s="1"/>
  <c r="U147" i="6" a="1"/>
  <c r="U147" i="6" s="1"/>
  <c r="Q217" i="6" a="1"/>
  <c r="Q217" i="6" s="1"/>
  <c r="Q181" i="6" a="1"/>
  <c r="Q181" i="6" s="1"/>
  <c r="R152" i="6" a="1"/>
  <c r="R152" i="6" s="1"/>
  <c r="S229" i="6" a="1"/>
  <c r="S229" i="6" s="1"/>
  <c r="S190" i="6" a="1"/>
  <c r="S190" i="6" s="1"/>
  <c r="R163" i="6" a="1"/>
  <c r="R163" i="6" s="1"/>
  <c r="T137" i="6" a="1"/>
  <c r="T137" i="6" s="1"/>
  <c r="U246" i="6" a="1"/>
  <c r="U246" i="6" s="1"/>
  <c r="U219" i="6" a="1"/>
  <c r="U219" i="6" s="1"/>
  <c r="T196" i="6" a="1"/>
  <c r="T196" i="6" s="1"/>
  <c r="Q179" i="6" a="1"/>
  <c r="Q179" i="6" s="1"/>
  <c r="T156" i="6" a="1"/>
  <c r="T156" i="6" s="1"/>
  <c r="T140" i="6" a="1"/>
  <c r="T140" i="6" s="1"/>
  <c r="T115" i="6" a="1"/>
  <c r="T115" i="6" s="1"/>
  <c r="R137" i="6" a="1"/>
  <c r="R137" i="6" s="1"/>
  <c r="R200" i="6" a="1"/>
  <c r="R200" i="6" s="1"/>
  <c r="T245" i="6" a="1"/>
  <c r="T245" i="6" s="1"/>
  <c r="S208" i="6" a="1"/>
  <c r="S208" i="6" s="1"/>
  <c r="R199" i="6" a="1"/>
  <c r="R199" i="6" s="1"/>
  <c r="T189" i="6" a="1"/>
  <c r="T189" i="6" s="1"/>
  <c r="Q175" i="6" a="1"/>
  <c r="Q175" i="6" s="1"/>
  <c r="S179" i="6" a="1"/>
  <c r="S179" i="6" s="1"/>
  <c r="U188" i="6" a="1"/>
  <c r="U188" i="6" s="1"/>
  <c r="Q245" i="6" a="1"/>
  <c r="Q245" i="6" s="1"/>
  <c r="R174" i="6" a="1"/>
  <c r="R174" i="6" s="1"/>
  <c r="S120" i="6" a="1"/>
  <c r="S120" i="6" s="1"/>
  <c r="Q214" i="6" a="1"/>
  <c r="Q214" i="6" s="1"/>
  <c r="U206" i="6" a="1"/>
  <c r="U206" i="6" s="1"/>
  <c r="Q216" i="6" a="1"/>
  <c r="Q216" i="6" s="1"/>
  <c r="U205" i="6" a="1"/>
  <c r="U205" i="6" s="1"/>
  <c r="Q160" i="6" a="1"/>
  <c r="Q160" i="6" s="1"/>
  <c r="S153" i="6" a="1"/>
  <c r="S153" i="6" s="1"/>
  <c r="U107" i="6" a="1"/>
  <c r="U107" i="6" s="1"/>
  <c r="R169" i="6" a="1"/>
  <c r="R169" i="6" s="1"/>
  <c r="U237" i="6" a="1"/>
  <c r="U237" i="6" s="1"/>
  <c r="R168" i="6" a="1"/>
  <c r="R168" i="6" s="1"/>
  <c r="T235" i="6" a="1"/>
  <c r="T235" i="6" s="1"/>
  <c r="S125" i="6" a="1"/>
  <c r="S125" i="6" s="1"/>
  <c r="Q146" i="6" a="1"/>
  <c r="Q146" i="6" s="1"/>
  <c r="U166" i="6" a="1"/>
  <c r="U166" i="6" s="1"/>
  <c r="U149" i="6" a="1"/>
  <c r="U149" i="6" s="1"/>
  <c r="S115" i="6" a="1"/>
  <c r="S115" i="6" s="1"/>
  <c r="S172" i="6" a="1"/>
  <c r="S172" i="6" s="1"/>
  <c r="T162" i="6" a="1"/>
  <c r="T162" i="6" s="1"/>
  <c r="Q241" i="6" a="1"/>
  <c r="Q241" i="6" s="1"/>
  <c r="U243" i="6" a="1"/>
  <c r="U243" i="6" s="1"/>
  <c r="T142" i="6" a="1"/>
  <c r="T142" i="6" s="1"/>
  <c r="T161" i="6" a="1"/>
  <c r="T161" i="6" s="1"/>
  <c r="R218" i="6" a="1"/>
  <c r="R218" i="6" s="1"/>
  <c r="Q155" i="6" a="1"/>
  <c r="Q155" i="6" s="1"/>
  <c r="U139" i="6" a="1"/>
  <c r="U139" i="6" s="1"/>
  <c r="T132" i="6" a="1"/>
  <c r="T132" i="6" s="1"/>
  <c r="T197" i="6" a="1"/>
  <c r="T197" i="6" s="1"/>
  <c r="T203" i="6" a="1"/>
  <c r="T203" i="6" s="1"/>
  <c r="Q141" i="6" a="1"/>
  <c r="Q141" i="6" s="1"/>
  <c r="S243" i="6" a="1"/>
  <c r="S243" i="6" s="1"/>
  <c r="Q142" i="6" a="1"/>
  <c r="Q142" i="6" s="1"/>
  <c r="U134" i="6" a="1"/>
  <c r="U134" i="6" s="1"/>
  <c r="U225" i="6" a="1"/>
  <c r="U225" i="6" s="1"/>
  <c r="Q202" i="6" a="1"/>
  <c r="Q202" i="6" s="1"/>
  <c r="U216" i="6" a="1"/>
  <c r="U216" i="6" s="1"/>
  <c r="T208" i="6" a="1"/>
  <c r="T208" i="6" s="1"/>
  <c r="Q124" i="6" a="1"/>
  <c r="Q124" i="6" s="1"/>
  <c r="I9" i="2"/>
  <c r="L156" i="19"/>
  <c r="V156" i="19" s="1"/>
  <c r="L157" i="19"/>
  <c r="L158" i="19"/>
  <c r="J3" i="31" l="1"/>
  <c r="AQ172" i="2" l="1" a="1"/>
  <c r="AQ172"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C79" i="28" s="1"/>
  <c r="J8" i="25"/>
  <c r="K8" i="25"/>
  <c r="K5" i="28"/>
  <c r="L8" i="25" s="1"/>
  <c r="L5" i="28"/>
  <c r="M8" i="25" s="1"/>
  <c r="M5" i="28"/>
  <c r="O8" i="25" s="1"/>
  <c r="N5" i="28"/>
  <c r="P8" i="25" s="1"/>
  <c r="O5" i="28"/>
  <c r="Q8" i="25" s="1"/>
  <c r="P5" i="28"/>
  <c r="R8" i="25" s="1"/>
  <c r="Q5" i="28"/>
  <c r="S8" i="25" s="1"/>
  <c r="R5" i="28"/>
  <c r="T8" i="25" s="1"/>
  <c r="S5" i="28"/>
  <c r="U8" i="25" s="1"/>
  <c r="T5" i="28"/>
  <c r="V8" i="25" s="1"/>
  <c r="U5" i="28"/>
  <c r="W8" i="25" s="1"/>
  <c r="S156" i="19" l="1"/>
  <c r="A8" i="25"/>
  <c r="B8" i="25" s="1"/>
  <c r="FB8" i="25"/>
  <c r="FA8" i="25"/>
  <c r="EZ8" i="25"/>
  <c r="FC8" i="25"/>
  <c r="EY8" i="25"/>
  <c r="EX8" i="25"/>
  <c r="EW8" i="25"/>
  <c r="FD8" i="25"/>
  <c r="B11" i="24"/>
  <c r="O105" i="19"/>
  <c r="O106" i="19"/>
  <c r="O104" i="19"/>
  <c r="O107" i="19"/>
  <c r="O108" i="19"/>
  <c r="W164" i="19"/>
  <c r="EA8" i="25"/>
  <c r="O100" i="19"/>
  <c r="DP8" i="25" s="1"/>
  <c r="DZ8" i="25"/>
  <c r="B21" i="23"/>
  <c r="C21" i="23" s="1"/>
  <c r="O125" i="19"/>
  <c r="EM8" i="25" s="1"/>
  <c r="O118" i="19"/>
  <c r="EF8" i="25" s="1"/>
  <c r="O70" i="19"/>
  <c r="CY8" i="25" s="1"/>
  <c r="O99" i="19"/>
  <c r="DY8" i="25"/>
  <c r="B20" i="23"/>
  <c r="C20" i="23" s="1"/>
  <c r="O101" i="19"/>
  <c r="DQ8" i="25" s="1"/>
  <c r="O126" i="19"/>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<sst xmlns="http://schemas.openxmlformats.org/spreadsheetml/2006/main" count="12048" uniqueCount="6926">
  <si>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</si>
  <si>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</si>
  <si>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</si>
  <si>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</si>
  <si>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</si>
  <si>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</si>
  <si>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</si>
  <si>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</si>
  <si>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</si>
  <si>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</si>
  <si>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</si>
  <si>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</si>
  <si>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</si>
  <si>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</si>
  <si>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</si>
  <si>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</si>
  <si>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</si>
  <si>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</si>
  <si>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</si>
  <si>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</si>
  <si>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</si>
  <si>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</si>
  <si>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</si>
  <si>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</si>
  <si>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</si>
  <si>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</si>
  <si>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</si>
  <si>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</si>
  <si>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</si>
  <si>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</si>
  <si>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</si>
  <si>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</si>
  <si>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</si>
  <si>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</si>
  <si>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</si>
  <si>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</si>
  <si>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</si>
  <si>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</si>
  <si>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</si>
  <si>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</si>
  <si>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</si>
  <si>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</si>
  <si>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</si>
  <si>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</si>
  <si>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</si>
  <si>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</si>
  <si>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</si>
  <si>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</si>
  <si>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</si>
  <si>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</si>
  <si>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</si>
  <si>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</si>
  <si>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</si>
  <si>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</si>
  <si>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</si>
  <si>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</si>
  <si>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</si>
  <si>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</si>
  <si>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</si>
  <si>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</si>
  <si>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</si>
  <si>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</si>
  <si>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</si>
  <si>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</si>
  <si>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</si>
  <si>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</si>
  <si>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</si>
  <si>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</si>
  <si>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</si>
  <si>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</si>
  <si>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</si>
  <si>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</si>
  <si>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</si>
  <si>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</si>
  <si>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</si>
  <si>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</si>
  <si>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</si>
  <si>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</si>
  <si>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</si>
  <si>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</si>
  <si>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</si>
  <si>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</si>
  <si>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</si>
  <si>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</si>
  <si>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</si>
  <si>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</si>
  <si>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</si>
  <si>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</si>
  <si>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</si>
  <si>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</si>
  <si>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</si>
  <si>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</si>
  <si>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</si>
  <si>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</si>
  <si>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</si>
  <si>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</si>
  <si>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</si>
  <si>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</si>
  <si>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</si>
  <si>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</si>
  <si>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</si>
  <si>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</si>
  <si>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</si>
  <si>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</si>
  <si>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</si>
  <si>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</si>
  <si>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</si>
  <si>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</si>
  <si>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</si>
  <si>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</si>
  <si>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</si>
  <si>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</si>
  <si>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</si>
  <si>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</si>
  <si>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</si>
  <si>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</si>
  <si>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</si>
  <si>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</si>
  <si>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</si>
  <si>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</si>
  <si>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</si>
  <si>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</si>
  <si>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</si>
  <si>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</si>
  <si>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</si>
  <si>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</si>
  <si>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</si>
  <si>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</si>
  <si>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</si>
  <si>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</si>
  <si>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</si>
  <si>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</si>
  <si>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</si>
  <si>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</si>
  <si>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</si>
  <si>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</si>
  <si>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</si>
  <si>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</si>
  <si>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</si>
  <si>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</si>
  <si>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</si>
  <si>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</si>
  <si>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</si>
  <si>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</si>
  <si>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</si>
  <si>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</si>
  <si>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</si>
  <si>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</si>
  <si>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</si>
  <si>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</si>
  <si>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</si>
  <si>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</si>
  <si>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</si>
  <si>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</si>
  <si>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</si>
  <si>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</si>
  <si>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</si>
  <si>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</si>
  <si>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</si>
  <si>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</si>
  <si>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</si>
  <si>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</si>
  <si>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</si>
  <si>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</si>
  <si>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</si>
  <si>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</si>
  <si>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</si>
  <si>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</si>
  <si>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</si>
  <si>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</si>
  <si>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</si>
  <si>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</si>
  <si>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</si>
  <si>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</si>
  <si>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</si>
  <si>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</si>
  <si>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</si>
  <si>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</si>
  <si>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</si>
  <si>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</si>
  <si>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</si>
  <si>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</si>
  <si>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</si>
  <si>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</si>
  <si>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</si>
  <si>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</si>
  <si>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</si>
  <si>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</si>
  <si>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</si>
  <si>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</si>
  <si>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</si>
  <si>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</si>
  <si>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</si>
  <si>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</si>
  <si>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</si>
  <si>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</si>
  <si>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</si>
  <si>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</si>
  <si>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</si>
  <si>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</si>
  <si>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</si>
  <si>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</si>
  <si>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</si>
  <si>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</si>
  <si>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</si>
  <si>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</si>
  <si>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</si>
  <si>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</si>
  <si>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</si>
  <si>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</si>
  <si>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</si>
  <si>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</si>
  <si>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</si>
  <si>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</si>
  <si>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</si>
  <si>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</si>
  <si>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</si>
  <si>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</si>
  <si>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</si>
  <si>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</si>
  <si>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</si>
  <si>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</si>
  <si>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</si>
  <si>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</si>
  <si>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</si>
  <si>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</si>
  <si>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</si>
  <si>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</si>
  <si>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</si>
  <si>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</si>
  <si>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</si>
  <si>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</si>
  <si>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</si>
  <si>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</si>
  <si>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</si>
  <si>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</si>
  <si>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</si>
  <si>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</si>
  <si>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</si>
  <si>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</si>
  <si>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</si>
  <si>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</si>
  <si>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</si>
  <si>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</si>
  <si>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</si>
  <si>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</si>
  <si>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</si>
  <si>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</si>
  <si>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</si>
  <si>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</si>
  <si>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</si>
  <si>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</si>
  <si>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</si>
  <si>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</si>
  <si>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</si>
  <si>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</si>
  <si>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</si>
  <si>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</si>
  <si>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</si>
  <si>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</si>
  <si>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</si>
  <si>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</si>
  <si>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</si>
  <si>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</si>
  <si>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</si>
  <si>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</si>
  <si>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</si>
  <si>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</si>
  <si>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</si>
  <si>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</si>
  <si>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</si>
  <si>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</si>
  <si>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</si>
  <si>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</si>
  <si>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</si>
  <si>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</si>
  <si>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</si>
  <si>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</si>
  <si>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</si>
  <si>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</si>
  <si>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</si>
  <si>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</si>
  <si>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</si>
  <si>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</si>
  <si>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</si>
  <si>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</si>
  <si>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</si>
  <si>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</si>
  <si>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</si>
  <si>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</si>
  <si>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</si>
  <si>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</si>
  <si>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</si>
  <si>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</si>
  <si>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</si>
  <si>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</si>
  <si>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</si>
  <si>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</si>
  <si>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</si>
  <si>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</si>
  <si>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</si>
  <si>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</si>
  <si>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</si>
  <si>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</si>
  <si>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</si>
  <si>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</si>
  <si>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</si>
  <si>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</si>
  <si>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</si>
  <si>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</si>
  <si>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</si>
  <si>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</si>
  <si>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</si>
  <si>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</si>
  <si>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</si>
  <si>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</si>
  <si>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</si>
  <si>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</si>
  <si>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</si>
  <si>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</si>
  <si>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</si>
  <si>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</si>
  <si>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</si>
  <si>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</si>
  <si>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</si>
  <si>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</si>
  <si>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</si>
  <si>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</si>
  <si>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</si>
  <si>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</si>
  <si>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</si>
  <si>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</si>
  <si>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</si>
  <si>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</si>
  <si>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</si>
  <si>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</si>
  <si>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</si>
  <si>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</si>
  <si>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</si>
  <si>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</si>
  <si>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</si>
  <si>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</si>
  <si>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</si>
  <si>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</si>
  <si>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</si>
  <si>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</si>
  <si>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</si>
  <si>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</si>
  <si>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</si>
  <si>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</si>
  <si>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</si>
  <si>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</si>
  <si>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</si>
  <si>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</si>
  <si>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</si>
  <si>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</si>
  <si>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</si>
  <si>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</si>
  <si>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</si>
  <si>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</si>
  <si>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</si>
  <si>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</si>
  <si>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</si>
  <si>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</si>
  <si>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</si>
  <si>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</si>
  <si>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</si>
  <si>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</si>
  <si>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</si>
  <si>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</si>
  <si>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</si>
  <si>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</si>
  <si>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</si>
  <si>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</si>
  <si>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</si>
  <si>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</si>
  <si>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</si>
  <si>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</si>
  <si>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</si>
  <si>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</si>
  <si>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</si>
  <si>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</si>
  <si>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</si>
  <si>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</si>
  <si>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</si>
  <si>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</si>
  <si>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</si>
  <si>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</si>
  <si>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</si>
  <si>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</si>
  <si>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</si>
  <si>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</si>
  <si>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</si>
  <si>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</si>
  <si>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</si>
  <si>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</si>
  <si>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</si>
  <si>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</si>
  <si>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</si>
  <si>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</si>
  <si>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</si>
  <si>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</si>
  <si>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</si>
  <si>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</si>
  <si>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</si>
  <si>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</si>
  <si>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</si>
  <si>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</si>
  <si>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</si>
  <si>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</si>
  <si>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</si>
  <si>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</si>
  <si>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</si>
  <si>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</si>
  <si>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</si>
  <si>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</si>
  <si>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</si>
  <si>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</si>
  <si>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</si>
  <si>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</si>
  <si>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</si>
  <si>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</si>
  <si>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</si>
  <si>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</si>
  <si>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</si>
  <si>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</si>
  <si>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</si>
  <si>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</si>
  <si>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</si>
  <si>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</si>
  <si>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</si>
  <si>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</si>
  <si>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</si>
  <si>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</si>
  <si>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</si>
  <si>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</si>
  <si>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</si>
  <si>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</si>
  <si>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</si>
  <si>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</si>
  <si>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</si>
  <si>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</si>
  <si>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</si>
  <si>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</si>
  <si>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</si>
  <si>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</si>
  <si>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</si>
  <si>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</si>
  <si>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</si>
  <si>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</si>
  <si>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</si>
  <si>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</si>
  <si>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</si>
  <si>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</si>
  <si>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</si>
  <si>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</si>
  <si>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</si>
  <si>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</si>
  <si>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</si>
  <si>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</si>
  <si>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</si>
  <si>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</si>
  <si>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</si>
  <si>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</si>
  <si>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</si>
  <si>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</si>
  <si>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</si>
  <si>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</si>
  <si>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</si>
  <si>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</si>
  <si>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</si>
  <si>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</si>
  <si>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</si>
  <si>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</si>
  <si>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</si>
  <si>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</si>
  <si>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</si>
  <si>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</si>
  <si>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</si>
  <si>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</si>
  <si>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</si>
  <si>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</si>
  <si>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</si>
  <si>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</si>
  <si>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</si>
  <si>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</si>
  <si>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</si>
  <si>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</si>
  <si>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</si>
  <si>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</si>
  <si>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</si>
  <si>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</si>
  <si>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</si>
  <si>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</si>
  <si>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</si>
  <si>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</si>
  <si>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</si>
  <si>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</si>
  <si>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</si>
  <si>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</si>
  <si>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</si>
  <si>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</si>
  <si>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</si>
  <si>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</si>
  <si>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</si>
  <si>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</si>
  <si>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</si>
  <si>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</si>
  <si>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</si>
  <si>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</si>
  <si>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</si>
  <si>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</si>
  <si>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</si>
  <si>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</si>
  <si>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</si>
  <si>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</si>
  <si>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</si>
  <si>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</si>
  <si>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</si>
  <si>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</si>
  <si>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</si>
  <si>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</si>
  <si>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</si>
  <si>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</si>
  <si>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</si>
  <si>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</si>
  <si>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</si>
  <si>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</si>
  <si>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</si>
  <si>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</si>
  <si>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</si>
  <si>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</si>
  <si>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</si>
  <si>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</si>
  <si>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</si>
  <si>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</si>
  <si>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</si>
  <si>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</si>
  <si>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</si>
  <si>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４ 農業者団体等の構成員に係る事項</t>
  </si>
  <si>
    <t>３ 多面的機能発揮促進事業の実施期間</t>
  </si>
  <si>
    <t xml:space="preserve">  　 ２）活動の内容</t>
    <rPh sb="6" eb="8">
      <t>カツドウ</t>
    </rPh>
    <rPh sb="9" eb="11">
      <t>ナイヨウ</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</si>
  <si>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</si>
  <si>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</si>
  <si>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</si>
  <si>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</si>
  <si>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</si>
  <si>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</si>
  <si>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</si>
  <si>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</si>
  <si>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</si>
  <si>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</si>
  <si>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</si>
  <si>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</si>
  <si>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</si>
  <si>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</si>
  <si>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２．目標</t>
    <rPh sb="2" eb="4">
      <t>モクヒョウ</t>
    </rPh>
    <phoneticPr fontId="6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</si>
  <si>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</si>
  <si>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</si>
  <si>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</si>
  <si>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</si>
  <si>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</si>
  <si>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</si>
  <si>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</si>
  <si>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</si>
  <si>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</si>
  <si>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</si>
  <si>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</si>
  <si>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</si>
  <si>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</si>
  <si>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</si>
  <si>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</si>
  <si>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</si>
  <si>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</si>
  <si>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</si>
  <si>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</si>
  <si>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</si>
  <si>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</si>
  <si>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</si>
  <si>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</si>
  <si>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</si>
  <si>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</si>
  <si>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</si>
  <si>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</si>
  <si>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</si>
  <si>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</si>
  <si>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</si>
  <si>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</si>
  <si>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</si>
  <si>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</si>
  <si>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</si>
  <si>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</si>
  <si>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</si>
  <si>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</si>
  <si>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</si>
  <si>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</si>
  <si>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</si>
  <si>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</si>
  <si>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</si>
  <si>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</si>
  <si>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</si>
  <si>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</si>
  <si>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</si>
  <si>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</si>
  <si>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</si>
  <si>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</si>
  <si>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</si>
  <si>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</si>
  <si>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</si>
  <si>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</si>
  <si>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</si>
  <si>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</si>
  <si>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</si>
  <si>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</si>
  <si>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</si>
  <si>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</si>
  <si>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</si>
  <si>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</si>
  <si>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</si>
  <si>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</si>
  <si>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</si>
  <si>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</si>
  <si>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</si>
  <si>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</si>
  <si>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</si>
  <si>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</si>
  <si>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</si>
  <si>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</si>
  <si>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</si>
  <si>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</si>
  <si>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</si>
  <si>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</si>
  <si>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</si>
  <si>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</si>
  <si>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</si>
  <si>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</si>
  <si>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</si>
  <si>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</si>
  <si>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</si>
  <si>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</si>
  <si>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</si>
  <si>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</si>
  <si>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</si>
  <si>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</si>
  <si>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</si>
  <si>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</si>
  <si>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</si>
  <si>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</si>
  <si>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</si>
  <si>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</si>
  <si>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</si>
  <si>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</si>
  <si>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</si>
  <si>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</si>
  <si>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</si>
  <si>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</si>
  <si>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</si>
  <si>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</si>
  <si>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</si>
  <si>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</si>
  <si>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</si>
  <si>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</si>
  <si>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</si>
  <si>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</si>
  <si>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</si>
  <si>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</si>
  <si>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</si>
  <si>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</si>
  <si>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</si>
  <si>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</si>
  <si>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</si>
  <si>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</si>
  <si>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</si>
  <si>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</si>
  <si>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</si>
  <si>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</si>
  <si>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</si>
  <si>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</si>
  <si>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</si>
  <si>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</si>
  <si>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</si>
  <si>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</si>
  <si>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</si>
  <si>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</si>
  <si>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</si>
  <si>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</si>
  <si>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</si>
  <si>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</si>
  <si>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</si>
  <si>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</si>
  <si>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</si>
  <si>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</si>
  <si>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</si>
  <si>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</si>
  <si>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</si>
  <si>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</si>
  <si>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</si>
  <si>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</si>
  <si>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</si>
  <si>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</si>
  <si>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</si>
  <si>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</si>
  <si>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</si>
  <si>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</si>
  <si>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</si>
  <si>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</si>
  <si>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</si>
  <si>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</si>
  <si>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</si>
  <si>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</si>
  <si>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</si>
  <si>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</si>
  <si>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</si>
  <si>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</si>
  <si>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</si>
  <si>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</si>
  <si>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</si>
  <si>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</si>
  <si>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</si>
  <si>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</si>
  <si>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</si>
  <si>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</si>
  <si>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</si>
  <si>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</si>
  <si>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</si>
  <si>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</si>
  <si>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</si>
  <si>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</si>
  <si>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</si>
  <si>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</si>
  <si>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</si>
  <si>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</si>
  <si>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</si>
  <si>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</si>
  <si>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</si>
  <si>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</si>
  <si>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</si>
  <si>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</si>
  <si>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</si>
  <si>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</si>
  <si>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</si>
  <si>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</si>
  <si>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</si>
  <si>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</si>
  <si>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</si>
  <si>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</si>
  <si>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</si>
  <si>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</si>
  <si>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</si>
  <si>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</si>
  <si>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</si>
  <si>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</si>
  <si>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</si>
  <si>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</si>
  <si>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</si>
  <si>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</si>
  <si>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</si>
  <si>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</si>
  <si>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</si>
  <si>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</si>
  <si>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</si>
  <si>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</si>
  <si>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</si>
  <si>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</si>
  <si>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</si>
  <si>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</si>
  <si>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</si>
  <si>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</si>
  <si>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</si>
  <si>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</si>
  <si>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</si>
  <si>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</si>
  <si>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</si>
  <si>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</si>
  <si>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</si>
  <si>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</si>
  <si>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</si>
  <si>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</si>
  <si>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</si>
  <si>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</si>
  <si>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</si>
  <si>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</si>
  <si>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</si>
  <si>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</si>
  <si>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</si>
  <si>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</si>
  <si>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</si>
  <si>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</si>
  <si>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</si>
  <si>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</si>
  <si>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</si>
  <si>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</si>
  <si>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</si>
  <si>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</si>
  <si>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</si>
  <si>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</si>
  <si>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</si>
  <si>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</si>
  <si>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</si>
  <si>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</si>
  <si>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</si>
  <si>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</si>
  <si>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</si>
  <si>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</si>
  <si>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</si>
  <si>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</si>
  <si>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</si>
  <si>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</si>
  <si>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</si>
  <si>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</si>
  <si>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</si>
  <si>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</si>
  <si>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</si>
  <si>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</si>
  <si>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</si>
  <si>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</si>
  <si>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</si>
  <si>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</si>
  <si>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</si>
  <si>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</si>
  <si>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</si>
  <si>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</si>
  <si>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</si>
  <si>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</si>
  <si>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</si>
  <si>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</si>
  <si>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</si>
  <si>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</si>
  <si>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</si>
  <si>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</si>
  <si>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</si>
  <si>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</si>
  <si>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</si>
  <si>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</si>
  <si>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</si>
  <si>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</si>
  <si>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</si>
  <si>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</si>
  <si>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</si>
  <si>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</si>
  <si>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</si>
  <si>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</si>
  <si>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</si>
  <si>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</si>
  <si>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</si>
  <si>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</si>
  <si>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</si>
  <si>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</si>
  <si>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</si>
  <si>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</si>
  <si>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</si>
  <si>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</si>
  <si>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</si>
  <si>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</si>
  <si>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</si>
  <si>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</si>
  <si>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</si>
  <si>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</si>
  <si>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</si>
  <si>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</si>
  <si>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</si>
  <si>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</si>
  <si>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</si>
  <si>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</si>
  <si>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</si>
  <si>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</si>
  <si>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</si>
  <si>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</si>
  <si>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</si>
  <si>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</si>
  <si>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</si>
  <si>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</si>
  <si>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</si>
  <si>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</si>
  <si>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</si>
  <si>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</si>
  <si>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</si>
  <si>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</si>
  <si>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</si>
  <si>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</si>
  <si>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</si>
  <si>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</si>
  <si>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</si>
  <si>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</si>
  <si>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</si>
  <si>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</si>
  <si>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</si>
  <si>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</si>
  <si>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</si>
  <si>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</si>
  <si>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</si>
  <si>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</si>
  <si>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</si>
  <si>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</si>
  <si>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</si>
  <si>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</si>
  <si>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</si>
  <si>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</si>
  <si>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</si>
  <si>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</si>
  <si>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</si>
  <si>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</si>
  <si>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</si>
  <si>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</si>
  <si>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</si>
  <si>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</si>
  <si>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</si>
  <si>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</si>
  <si>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</si>
  <si>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</si>
  <si>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</si>
  <si>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</si>
  <si>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</si>
  <si>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</si>
  <si>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</si>
  <si>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</si>
  <si>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</si>
  <si>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</si>
  <si>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</si>
  <si>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</si>
  <si>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</si>
  <si>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</si>
  <si>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</si>
  <si>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</si>
  <si>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</si>
  <si>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</si>
  <si>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</si>
  <si>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</si>
  <si>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</si>
  <si>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</si>
  <si>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</si>
  <si>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</si>
  <si>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</si>
  <si>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</si>
  <si>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</si>
  <si>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</si>
  <si>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</si>
  <si>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</si>
  <si>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</si>
  <si>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</si>
  <si>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</si>
  <si>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</si>
  <si>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</si>
  <si>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</si>
  <si>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</si>
  <si>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</si>
  <si>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</si>
  <si>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</si>
  <si>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</si>
  <si>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</si>
  <si>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</si>
  <si>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</si>
  <si>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</si>
  <si>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</si>
  <si>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</si>
  <si>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</si>
  <si>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</si>
  <si>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</si>
  <si>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</si>
  <si>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</si>
  <si>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</si>
  <si>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</si>
  <si>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</si>
  <si>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</si>
  <si>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</si>
  <si>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</si>
  <si>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</si>
  <si>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</si>
  <si>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</si>
  <si>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</si>
  <si>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</si>
  <si>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</si>
  <si>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</si>
  <si>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</si>
  <si>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</si>
  <si>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</si>
  <si>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</si>
  <si>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</si>
  <si>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</si>
  <si>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</si>
  <si>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</si>
  <si>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</si>
  <si>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</si>
  <si>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</si>
  <si>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</si>
  <si>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</si>
  <si>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</si>
  <si>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</si>
  <si>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</si>
  <si>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</si>
  <si>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</si>
  <si>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</si>
  <si>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</si>
  <si>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</si>
  <si>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</si>
  <si>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</si>
  <si>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</si>
  <si>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</si>
  <si>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</si>
  <si>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</si>
  <si>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</si>
  <si>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</si>
  <si>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</si>
  <si>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</si>
  <si>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</si>
  <si>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</si>
  <si>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</si>
  <si>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</si>
  <si>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</si>
  <si>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</si>
  <si>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</si>
  <si>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</si>
  <si>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</si>
  <si>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</si>
  <si>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</si>
  <si>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</si>
  <si>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</si>
  <si>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</si>
  <si>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</si>
  <si>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</si>
  <si>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</si>
  <si>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</si>
  <si>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</si>
  <si>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</si>
  <si>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</si>
  <si>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</si>
  <si>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</si>
  <si>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</si>
  <si>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</si>
  <si>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</si>
  <si>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</si>
  <si>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</si>
  <si>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</si>
  <si>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</si>
  <si>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</si>
  <si>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</si>
  <si>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</si>
  <si>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</si>
  <si>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</si>
  <si>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</si>
  <si>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</si>
  <si>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</si>
  <si>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</si>
  <si>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</si>
  <si>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</si>
  <si>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</si>
  <si>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</si>
  <si>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</si>
  <si>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</si>
  <si>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</si>
  <si>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</si>
  <si>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</si>
  <si>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</si>
  <si>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</si>
  <si>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</si>
  <si>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</si>
  <si>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</si>
  <si>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</si>
  <si>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</si>
  <si>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</si>
  <si>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</si>
  <si>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</si>
  <si>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</si>
  <si>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</si>
  <si>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</si>
  <si>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</si>
  <si>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</si>
  <si>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</si>
  <si>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</si>
  <si>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</si>
  <si>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</si>
  <si>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</si>
  <si>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</si>
  <si>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</si>
  <si>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</si>
  <si>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</si>
  <si>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</si>
  <si>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</si>
  <si>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</si>
  <si>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</si>
  <si>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</si>
  <si>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</si>
  <si>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</si>
  <si>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</si>
  <si>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</si>
  <si>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</si>
  <si>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</si>
  <si>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</si>
  <si>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</si>
  <si>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</si>
  <si>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</si>
  <si>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</si>
  <si>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</si>
  <si>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</si>
  <si>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</si>
  <si>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</si>
  <si>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</si>
  <si>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</si>
  <si>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</si>
  <si>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</si>
  <si>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</si>
  <si>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</si>
  <si>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</si>
  <si>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</si>
  <si>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</si>
  <si>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</si>
  <si>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</si>
  <si>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</si>
  <si>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</si>
  <si>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</si>
  <si>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</si>
  <si>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</si>
  <si>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</si>
  <si>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</si>
  <si>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</si>
  <si>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</si>
  <si>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</si>
  <si>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</si>
  <si>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</si>
  <si>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</si>
  <si>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</si>
  <si>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</si>
  <si>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</si>
  <si>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</si>
  <si>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</si>
  <si>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</si>
  <si>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</si>
  <si>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</si>
  <si>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</si>
  <si>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</si>
  <si>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</si>
  <si>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</si>
  <si>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</si>
  <si>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</si>
  <si>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</si>
  <si>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</si>
  <si>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</si>
  <si>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</si>
  <si>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</si>
  <si>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</si>
  <si>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</si>
  <si>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</si>
  <si>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</si>
  <si>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</si>
  <si>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</si>
  <si>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</si>
  <si>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</si>
  <si>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</si>
  <si>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</si>
  <si>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</si>
  <si>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</si>
  <si>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</si>
  <si>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</si>
  <si>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</si>
  <si>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</si>
  <si>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</si>
  <si>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</si>
  <si>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</si>
  <si>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</si>
  <si>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</si>
  <si>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</si>
  <si>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</si>
  <si>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</si>
  <si>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</si>
  <si>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</si>
  <si>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</si>
  <si>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</si>
  <si>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</si>
  <si>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</si>
  <si>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</si>
  <si>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</si>
  <si>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</si>
  <si>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</si>
  <si>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</si>
  <si>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</si>
  <si>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</si>
  <si>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</si>
  <si>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</si>
  <si>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</si>
  <si>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</si>
  <si>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</si>
  <si>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</si>
  <si>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</si>
  <si>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</si>
  <si>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</si>
  <si>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</si>
  <si>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</si>
  <si>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</si>
  <si>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</si>
  <si>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</si>
  <si>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</si>
  <si>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</si>
  <si>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</si>
  <si>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</si>
  <si>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</si>
  <si>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</si>
  <si>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</si>
  <si>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</si>
  <si>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</si>
  <si>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</si>
  <si>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</si>
  <si>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</si>
  <si>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</si>
  <si>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</si>
  <si>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</si>
  <si>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</si>
  <si>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</si>
  <si>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</si>
  <si>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</si>
  <si>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</si>
  <si>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</si>
  <si>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</si>
  <si>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</si>
  <si>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</si>
  <si>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</si>
  <si>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</si>
  <si>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</si>
  <si>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</si>
  <si>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</si>
  <si>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</si>
  <si>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</si>
  <si>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</si>
  <si>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</si>
  <si>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</si>
  <si>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</si>
  <si>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</si>
  <si>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</si>
  <si>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</si>
  <si>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</si>
  <si>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</si>
  <si>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</si>
  <si>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</si>
  <si>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</si>
  <si>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</si>
  <si>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</si>
  <si>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</si>
  <si>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</si>
  <si>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</si>
  <si>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</si>
  <si>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</si>
  <si>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</si>
  <si>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</si>
  <si>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</si>
  <si>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</si>
  <si>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</si>
  <si>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</si>
  <si>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</si>
  <si>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</si>
  <si>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</si>
  <si>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</si>
  <si>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</si>
  <si>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</si>
  <si>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</si>
  <si>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</si>
  <si>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</si>
  <si>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</si>
  <si>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</si>
  <si>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</si>
  <si>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</si>
  <si>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</si>
  <si>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</si>
  <si>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</si>
  <si>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</si>
  <si>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</si>
  <si>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</si>
  <si>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</si>
  <si>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</si>
  <si>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</si>
  <si>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</si>
  <si>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</si>
  <si>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</si>
  <si>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</si>
  <si>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</si>
  <si>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</si>
  <si>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</si>
  <si>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</si>
  <si>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</si>
  <si>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</si>
  <si>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</si>
  <si>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</si>
  <si>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</si>
  <si>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</si>
  <si>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</si>
  <si>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</si>
  <si>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</si>
  <si>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</si>
  <si>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</si>
  <si>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</si>
  <si>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</si>
  <si>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</si>
  <si>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</si>
  <si>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</si>
  <si>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</si>
  <si>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</si>
  <si>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</si>
  <si>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</si>
  <si>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</si>
  <si>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</si>
  <si>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</si>
  <si>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</si>
  <si>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</si>
  <si>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</si>
  <si>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</si>
  <si>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</si>
  <si>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</si>
  <si>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</si>
  <si>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</si>
  <si>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</si>
  <si>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</si>
  <si>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</si>
  <si>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</si>
  <si>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</si>
  <si>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</si>
  <si>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</si>
  <si>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</si>
  <si>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</si>
  <si>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</si>
  <si>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</si>
  <si>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</si>
  <si>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</si>
  <si>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</si>
  <si>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</si>
  <si>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</si>
  <si>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</si>
  <si>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</si>
  <si>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</si>
  <si>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</si>
  <si>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</si>
  <si>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</si>
  <si>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</si>
  <si>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</si>
  <si>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</si>
  <si>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</si>
  <si>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</si>
  <si>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</si>
  <si>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</si>
  <si>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</si>
  <si>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</si>
  <si>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</si>
  <si>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</si>
  <si>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</si>
  <si>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</si>
  <si>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</si>
  <si>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</si>
  <si>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</si>
  <si>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</si>
  <si>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</si>
  <si>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</si>
  <si>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</si>
  <si>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</si>
  <si>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</si>
  <si>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</si>
  <si>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</si>
  <si>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</si>
  <si>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</si>
  <si>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</si>
  <si>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</si>
  <si>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</si>
  <si>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</si>
  <si>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</si>
  <si>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</si>
  <si>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</si>
  <si>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</si>
  <si>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</si>
  <si>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</si>
  <si>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</si>
  <si>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</si>
  <si>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</si>
  <si>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</si>
  <si>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</si>
  <si>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</si>
  <si>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</si>
  <si>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</si>
  <si>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</si>
  <si>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</si>
  <si>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</si>
  <si>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</si>
  <si>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</si>
  <si>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</si>
  <si>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</si>
  <si>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</si>
  <si>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</si>
  <si>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</si>
  <si>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</si>
  <si>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</si>
  <si>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</si>
  <si>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</si>
  <si>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</si>
  <si>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</si>
  <si>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</si>
  <si>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</si>
  <si>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</si>
  <si>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</si>
  <si>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</si>
  <si>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</si>
  <si>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</si>
  <si>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</si>
  <si>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</si>
  <si>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</si>
  <si>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</si>
  <si>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</si>
  <si>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</si>
  <si>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</si>
  <si>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</si>
  <si>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</si>
  <si>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</si>
  <si>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</si>
  <si>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</si>
  <si>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</si>
  <si>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</si>
  <si>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</si>
  <si>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</si>
  <si>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</si>
  <si>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</si>
  <si>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</si>
  <si>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</si>
  <si>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</si>
  <si>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</si>
  <si>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</si>
  <si>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</si>
  <si>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</si>
  <si>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</si>
  <si>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</si>
  <si>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</si>
  <si>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</si>
  <si>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</si>
  <si>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</si>
  <si>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</si>
  <si>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</si>
  <si>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</si>
  <si>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</si>
  <si>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</si>
  <si>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</si>
  <si>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</si>
  <si>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</si>
  <si>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</si>
  <si>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</si>
  <si>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</si>
  <si>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</si>
  <si>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</si>
  <si>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</si>
  <si>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</si>
  <si>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</si>
  <si>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</si>
  <si>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</si>
  <si>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</si>
  <si>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</si>
  <si>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</si>
  <si>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</si>
  <si>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</si>
  <si>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</si>
  <si>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</si>
  <si>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</si>
  <si>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</si>
  <si>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</si>
  <si>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</si>
  <si>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</si>
  <si>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</si>
  <si>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</si>
  <si>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</si>
  <si>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</si>
  <si>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</si>
  <si>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</si>
  <si>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</si>
  <si>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</si>
  <si>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</si>
  <si>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</si>
  <si>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</si>
  <si>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</si>
  <si>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</si>
  <si>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</si>
  <si>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</si>
  <si>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</si>
  <si>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</si>
  <si>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</si>
  <si>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</si>
  <si>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</si>
  <si>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</si>
  <si>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</si>
  <si>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</si>
  <si>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</si>
  <si>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</si>
  <si>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</si>
  <si>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</si>
  <si>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</si>
  <si>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</si>
  <si>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</si>
  <si>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</si>
  <si>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</si>
  <si>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</si>
  <si>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</si>
  <si>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</si>
  <si>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</si>
  <si>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</si>
  <si>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</si>
  <si>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</si>
  <si>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</si>
  <si>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</si>
  <si>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</si>
  <si>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</si>
  <si>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</si>
  <si>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</si>
  <si>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</si>
  <si>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</si>
  <si>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</si>
  <si>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</si>
  <si>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</si>
  <si>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</si>
  <si>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</si>
  <si>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</si>
  <si>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</si>
  <si>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</si>
  <si>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</si>
  <si>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</si>
  <si>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</si>
  <si>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</si>
  <si>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</si>
  <si>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</si>
  <si>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</si>
  <si>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</si>
  <si>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</si>
  <si>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</si>
  <si>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</si>
  <si>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</si>
  <si>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</si>
  <si>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</si>
  <si>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</si>
  <si>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</si>
  <si>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</si>
  <si>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</si>
  <si>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</si>
  <si>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</si>
  <si>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</si>
  <si>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</si>
  <si>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</si>
  <si>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</si>
  <si>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</si>
  <si>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</si>
  <si>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</si>
  <si>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</si>
  <si>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</si>
  <si>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</si>
  <si>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</si>
  <si>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</si>
  <si>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</si>
  <si>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</si>
  <si>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</si>
  <si>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</si>
  <si>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</si>
  <si>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</si>
  <si>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</si>
  <si>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</si>
  <si>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</si>
  <si>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</si>
  <si>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</si>
  <si>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</si>
  <si>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</si>
  <si>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</si>
  <si>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</si>
  <si>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</si>
  <si>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</si>
  <si>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</si>
  <si>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</si>
  <si>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</si>
  <si>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</si>
  <si>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</si>
  <si>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</si>
  <si>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</si>
  <si>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</si>
  <si>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</si>
  <si>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</si>
  <si>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</si>
  <si>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</si>
  <si>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</si>
  <si>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</si>
  <si>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</si>
  <si>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</si>
  <si>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</si>
  <si>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</si>
  <si>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</si>
  <si>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</si>
  <si>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</si>
  <si>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</si>
  <si>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</si>
  <si>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</si>
  <si>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</si>
  <si>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</si>
  <si>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</si>
  <si>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</si>
  <si>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</si>
  <si>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</si>
  <si>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</si>
  <si>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</si>
  <si>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</si>
  <si>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</si>
  <si>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</si>
  <si>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</si>
  <si>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</si>
  <si>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</si>
  <si>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</si>
  <si>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</si>
  <si>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</si>
  <si>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</si>
  <si>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</si>
  <si>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</si>
  <si>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</si>
  <si>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</si>
  <si>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</si>
  <si>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</si>
  <si>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</si>
  <si>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</si>
  <si>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</si>
  <si>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</si>
  <si>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</si>
  <si>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</si>
  <si>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</si>
  <si>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</si>
  <si>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</si>
  <si>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</si>
  <si>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</si>
  <si>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</si>
  <si>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</si>
  <si>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</si>
  <si>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</si>
  <si>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</si>
  <si>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</si>
  <si>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</si>
  <si>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</si>
  <si>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</si>
  <si>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</si>
  <si>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</si>
  <si>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</si>
  <si>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</si>
  <si>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</si>
  <si>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</si>
  <si>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</si>
  <si>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</si>
  <si>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</si>
  <si>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</si>
  <si>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</si>
  <si>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</si>
  <si>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</si>
  <si>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</si>
  <si>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</si>
  <si>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</si>
  <si>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</si>
  <si>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</si>
  <si>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</si>
  <si>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</si>
  <si>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</si>
  <si>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</si>
  <si>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</si>
  <si>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</si>
  <si>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</si>
  <si>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</si>
  <si>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</si>
  <si>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</si>
  <si>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</si>
  <si>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</si>
  <si>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</si>
  <si>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</si>
  <si>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</si>
  <si>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</si>
  <si>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</si>
  <si>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</si>
  <si>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</si>
  <si>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</si>
  <si>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</si>
  <si>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</si>
  <si>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</si>
  <si>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</si>
  <si>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</si>
  <si>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</si>
  <si>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</si>
  <si>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</si>
  <si>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</si>
  <si>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</si>
  <si>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</si>
  <si>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</si>
  <si>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</si>
  <si>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</si>
  <si>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</si>
  <si>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</si>
  <si>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</si>
  <si>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</si>
  <si>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</si>
  <si>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</si>
  <si>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</si>
  <si>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</si>
  <si>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</si>
  <si>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</si>
  <si>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</si>
  <si>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</si>
  <si>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</si>
  <si>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</si>
  <si>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</si>
  <si>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</si>
  <si>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</si>
  <si>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</si>
  <si>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</si>
  <si>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</si>
  <si>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</si>
  <si>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</si>
  <si>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</si>
  <si>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</si>
  <si>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</si>
  <si>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</si>
  <si>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</si>
  <si>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</si>
  <si>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</si>
  <si>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</si>
  <si>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</si>
  <si>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</si>
  <si>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</si>
  <si>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</si>
  <si>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</si>
  <si>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</si>
  <si>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</si>
  <si>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</si>
  <si>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</si>
  <si>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</si>
  <si>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</si>
  <si>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</si>
  <si>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</si>
  <si>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</si>
  <si>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</si>
  <si>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</si>
  <si>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</si>
  <si>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</si>
  <si>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</si>
  <si>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</si>
  <si>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</si>
  <si>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</si>
  <si>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</si>
  <si>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</si>
  <si>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</si>
  <si>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</si>
  <si>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</si>
  <si>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</si>
  <si>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</si>
  <si>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</si>
  <si>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</si>
  <si>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</si>
  <si>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</si>
  <si>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</si>
  <si>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</si>
  <si>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</si>
  <si>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</si>
  <si>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</si>
  <si>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</si>
  <si>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</si>
  <si>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</si>
  <si>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</si>
  <si>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</si>
  <si>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</si>
  <si>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</si>
  <si>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</si>
  <si>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</si>
  <si>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</si>
  <si>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</si>
  <si>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</si>
  <si>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</si>
  <si>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</si>
  <si>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</si>
  <si>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</si>
  <si>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</si>
  <si>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</si>
  <si>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</si>
  <si>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</si>
  <si>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</si>
  <si>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</si>
  <si>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</si>
  <si>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</si>
  <si>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</si>
  <si>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</si>
  <si>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</si>
  <si>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</si>
  <si>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</si>
  <si>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</si>
  <si>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</si>
  <si>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</si>
  <si>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</si>
  <si>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</si>
  <si>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</si>
  <si>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</si>
  <si>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</si>
  <si>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</si>
  <si>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</si>
  <si>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</si>
  <si>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</si>
  <si>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</si>
  <si>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</si>
  <si>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</si>
  <si>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</si>
  <si>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</si>
  <si>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</si>
  <si>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</si>
  <si>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</si>
  <si>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</si>
  <si>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</si>
  <si>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</si>
  <si>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</si>
  <si>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</si>
  <si>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</si>
  <si>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</si>
  <si>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</si>
  <si>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</si>
  <si>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</si>
  <si>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</si>
  <si>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</si>
  <si>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</si>
  <si>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</si>
  <si>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</si>
  <si>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</si>
  <si>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</si>
  <si>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</si>
  <si>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</si>
  <si>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</si>
  <si>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</si>
  <si>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</si>
  <si>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</si>
  <si>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</si>
  <si>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</si>
  <si>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</si>
  <si>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</si>
  <si>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</si>
  <si>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</si>
  <si>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</si>
  <si>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</si>
  <si>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</si>
  <si>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</si>
  <si>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</si>
  <si>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</si>
  <si>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</si>
  <si>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</si>
  <si>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</si>
  <si>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</si>
  <si>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</si>
  <si>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</si>
  <si>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</si>
  <si>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</si>
  <si>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</si>
  <si>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</si>
  <si>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</si>
  <si>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</si>
  <si>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</si>
  <si>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</si>
  <si>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</si>
  <si>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</si>
  <si>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</si>
  <si>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</si>
  <si>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</si>
  <si>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</si>
  <si>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</si>
  <si>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</si>
  <si>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</si>
  <si>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</si>
  <si>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</si>
  <si>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</si>
  <si>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</si>
  <si>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</si>
  <si>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</si>
  <si>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</si>
  <si>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</si>
  <si>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</si>
  <si>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</si>
  <si>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</si>
  <si>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</si>
  <si>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</si>
  <si>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</si>
  <si>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</si>
  <si>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</si>
  <si>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</si>
  <si>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</si>
  <si>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</si>
  <si>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</si>
  <si>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</si>
  <si>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</si>
  <si>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</si>
  <si>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</si>
  <si>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</si>
  <si>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</si>
  <si>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</si>
  <si>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</si>
  <si>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</si>
  <si>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</si>
  <si>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</si>
  <si>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</si>
  <si>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</si>
  <si>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</si>
  <si>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</si>
  <si>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</si>
  <si>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</si>
  <si>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</si>
  <si>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</si>
  <si>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</si>
  <si>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</si>
  <si>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</si>
  <si>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</si>
  <si>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</si>
  <si>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</si>
  <si>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</si>
  <si>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</si>
  <si>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</si>
  <si>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</si>
  <si>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</si>
  <si>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</si>
  <si>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</si>
  <si>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</si>
  <si>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</si>
  <si>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</si>
  <si>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</si>
  <si>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</si>
  <si>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</si>
  <si>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</si>
  <si>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</si>
  <si>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</si>
  <si>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</si>
  <si>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</si>
  <si>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</si>
  <si>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</si>
  <si>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</si>
  <si>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</si>
  <si>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</si>
  <si>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</si>
  <si>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</si>
  <si>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</si>
  <si>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</si>
  <si>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</si>
  <si>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</si>
  <si>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</si>
  <si>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</si>
  <si>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</si>
  <si>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</si>
  <si>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</si>
  <si>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</si>
  <si>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</si>
  <si>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</si>
  <si>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</si>
  <si>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</si>
  <si>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</si>
  <si>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</si>
  <si>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</si>
  <si>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</si>
  <si>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</si>
  <si>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</si>
  <si>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</si>
  <si>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</si>
  <si>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</si>
  <si>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</si>
  <si>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</si>
  <si>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</si>
  <si>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</si>
  <si>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</si>
  <si>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</si>
  <si>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</si>
  <si>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</si>
  <si>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</si>
  <si>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</si>
  <si>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</si>
  <si>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</si>
  <si>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</si>
  <si>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</si>
  <si>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</si>
  <si>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</si>
  <si>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</si>
  <si>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</si>
  <si>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</si>
  <si>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</si>
  <si>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</si>
  <si>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</si>
  <si>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</si>
  <si>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</si>
  <si>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</si>
  <si>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</si>
  <si>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</si>
  <si>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</si>
  <si>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</si>
  <si>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</si>
  <si>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</si>
  <si>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</si>
  <si>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</si>
  <si>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</si>
  <si>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</si>
  <si>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</si>
  <si>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</si>
  <si>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</si>
  <si>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</si>
  <si>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</si>
  <si>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</si>
  <si>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</si>
  <si>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</si>
  <si>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</si>
  <si>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</si>
  <si>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</si>
  <si>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</si>
  <si>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</si>
  <si>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</si>
  <si>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</si>
  <si>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</si>
  <si>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</si>
  <si>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</si>
  <si>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</si>
  <si>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</si>
  <si>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</si>
  <si>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</si>
  <si>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</si>
  <si>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</si>
  <si>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</si>
  <si>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</si>
  <si>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</si>
  <si>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</si>
  <si>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</si>
  <si>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</si>
  <si>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</si>
  <si>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</si>
  <si>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</si>
  <si>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</si>
  <si>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</si>
  <si>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</si>
  <si>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</si>
  <si>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</si>
  <si>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</si>
  <si>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</si>
  <si>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</si>
  <si>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</si>
  <si>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</si>
  <si>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</si>
  <si>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</si>
  <si>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</si>
  <si>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</si>
  <si>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</si>
  <si>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</si>
  <si>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</si>
  <si>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</si>
  <si>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</si>
  <si>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</si>
  <si>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</si>
  <si>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</si>
  <si>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</si>
  <si>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</si>
  <si>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</si>
  <si>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</si>
  <si>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</si>
  <si>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</si>
  <si>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</si>
  <si>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</si>
  <si>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</si>
  <si>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</si>
  <si>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</si>
  <si>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</si>
  <si>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</si>
  <si>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</si>
  <si>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</si>
  <si>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</si>
  <si>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</si>
  <si>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</si>
  <si>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</si>
  <si>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</si>
  <si>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</si>
  <si>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</si>
  <si>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</si>
  <si>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</si>
  <si>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</si>
  <si>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</si>
  <si>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</si>
  <si>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</si>
  <si>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</si>
  <si>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</si>
  <si>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</si>
  <si>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</si>
  <si>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</si>
  <si>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</si>
  <si>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</si>
  <si>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</si>
  <si>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</si>
  <si>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</si>
  <si>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</si>
  <si>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</si>
  <si>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</si>
  <si>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</si>
  <si>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</si>
  <si>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</si>
  <si>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</si>
  <si>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</si>
  <si>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</si>
  <si>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</si>
  <si>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</si>
  <si>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</si>
  <si>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</si>
  <si>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</si>
  <si>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</si>
  <si>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</si>
  <si>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</si>
  <si>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</si>
  <si>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</si>
  <si>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</si>
  <si>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</si>
  <si>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</si>
  <si>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</si>
  <si>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</si>
  <si>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</si>
  <si>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</si>
  <si>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</si>
  <si>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</si>
  <si>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</si>
  <si>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</si>
  <si>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</si>
  <si>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</si>
  <si>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</si>
  <si>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</si>
  <si>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</si>
  <si>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</si>
  <si>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</si>
  <si>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</si>
  <si>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</si>
  <si>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</si>
  <si>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</si>
  <si>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</si>
  <si>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</si>
  <si>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</si>
  <si>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</si>
  <si>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</si>
  <si>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</si>
  <si>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</si>
  <si>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</si>
  <si>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</si>
  <si>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</si>
  <si>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</si>
  <si>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</si>
  <si>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</si>
  <si>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</si>
  <si>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</si>
  <si>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</si>
  <si>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</si>
  <si>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</si>
  <si>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</si>
  <si>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</si>
  <si>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</si>
  <si>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</si>
  <si>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</si>
  <si>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</si>
  <si>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</si>
  <si>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</si>
  <si>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</si>
  <si>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</si>
  <si>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</si>
  <si>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</si>
  <si>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</si>
  <si>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</si>
  <si>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</si>
  <si>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</si>
  <si>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</si>
  <si>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</si>
  <si>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</si>
  <si>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</si>
  <si>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</si>
  <si>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</si>
  <si>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</si>
  <si>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</si>
  <si>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</si>
  <si>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</si>
  <si>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</si>
  <si>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</si>
  <si>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</si>
  <si>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</si>
  <si>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</si>
  <si>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</si>
  <si>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</si>
  <si>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</si>
  <si>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</si>
  <si>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</si>
  <si>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</si>
  <si>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</si>
  <si>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</si>
  <si>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</si>
  <si>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</si>
  <si>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</si>
  <si>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</si>
  <si>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</si>
  <si>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</si>
  <si>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</si>
  <si>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</si>
  <si>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</si>
  <si>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</si>
  <si>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</si>
  <si>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</si>
  <si>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</si>
  <si>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</si>
  <si>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</si>
  <si>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</si>
  <si>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</si>
  <si>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</si>
  <si>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</si>
  <si>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</si>
  <si>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</si>
  <si>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</si>
  <si>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</si>
  <si>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</si>
  <si>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</si>
  <si>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</si>
  <si>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</si>
  <si>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</si>
  <si>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</si>
  <si>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</si>
  <si>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</si>
  <si>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</si>
  <si>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</si>
  <si>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</si>
  <si>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</si>
  <si>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</si>
  <si>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</si>
  <si>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</si>
  <si>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</si>
  <si>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</si>
  <si>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</si>
  <si>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</si>
  <si>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</si>
  <si>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</si>
  <si>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</si>
  <si>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</si>
  <si>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</si>
  <si>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</si>
  <si>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</si>
  <si>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</si>
  <si>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</si>
  <si>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</si>
  <si>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</si>
  <si>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</si>
  <si>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</si>
  <si>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</si>
  <si>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</si>
  <si>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</si>
  <si>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</si>
  <si>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</si>
  <si>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</si>
  <si>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</si>
  <si>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</si>
  <si>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</si>
  <si>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</si>
  <si>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</si>
  <si>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</si>
  <si>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</si>
  <si>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</si>
  <si>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</si>
  <si>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</si>
  <si>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</si>
  <si>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</si>
  <si>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</si>
  <si>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</si>
  <si>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</si>
  <si>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</si>
  <si>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</si>
  <si>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</si>
  <si>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</si>
  <si>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</si>
  <si>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</si>
  <si>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</si>
  <si>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</si>
  <si>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</si>
  <si>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</si>
  <si>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</si>
  <si>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</si>
  <si>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</si>
  <si>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</si>
  <si>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</si>
  <si>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</si>
  <si>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</si>
  <si>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</si>
  <si>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</si>
  <si>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</si>
  <si>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</si>
  <si>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</si>
  <si>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</si>
  <si>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</si>
  <si>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</si>
  <si>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</si>
  <si>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</si>
  <si>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</si>
  <si>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</si>
  <si>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</si>
  <si>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</si>
  <si>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</si>
  <si>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</si>
  <si>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</si>
  <si>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</si>
  <si>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</si>
  <si>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</si>
  <si>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</si>
  <si>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</si>
  <si>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</si>
  <si>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</si>
  <si>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</si>
  <si>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</si>
  <si>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</si>
  <si>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</si>
  <si>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</si>
  <si>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</si>
  <si>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</si>
  <si>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</si>
  <si>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</si>
  <si>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</si>
  <si>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</si>
  <si>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</si>
  <si>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</si>
  <si>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</si>
  <si>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</si>
  <si>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</si>
  <si>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</si>
  <si>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</si>
  <si>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</si>
  <si>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</si>
  <si>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</si>
  <si>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</si>
  <si>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</si>
  <si>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</si>
  <si>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</si>
  <si>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</si>
  <si>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</si>
  <si>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</si>
  <si>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</si>
  <si>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</si>
  <si>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</si>
  <si>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</si>
  <si>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</si>
  <si>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</si>
  <si>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</si>
  <si>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</si>
  <si>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</si>
  <si>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</si>
  <si>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</si>
  <si>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</si>
  <si>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</si>
  <si>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</si>
  <si>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</si>
  <si>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</si>
  <si>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</si>
  <si>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</si>
  <si>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</si>
  <si>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</si>
  <si>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</si>
  <si>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</si>
  <si>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</si>
  <si>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</si>
  <si>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</si>
  <si>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</si>
  <si>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</si>
  <si>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</si>
  <si>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</si>
  <si>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</si>
  <si>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</si>
  <si>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</si>
  <si>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</si>
  <si>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</si>
  <si>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</si>
  <si>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</si>
  <si>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</si>
  <si>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</si>
  <si>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</si>
  <si>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</si>
  <si>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</si>
  <si>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</si>
  <si>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</si>
  <si>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</si>
  <si>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</si>
  <si>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</si>
  <si>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</si>
  <si>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</si>
  <si>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</si>
  <si>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</si>
  <si>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</si>
  <si>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</si>
  <si>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</si>
  <si>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</si>
  <si>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</si>
  <si>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</si>
  <si>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</si>
  <si>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</si>
  <si>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</si>
  <si>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</si>
  <si>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</si>
  <si>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</si>
  <si>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</si>
  <si>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</si>
  <si>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</si>
  <si>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</si>
  <si>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</si>
  <si>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</si>
  <si>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</si>
  <si>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</si>
  <si>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</si>
  <si>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</si>
  <si>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</si>
  <si>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</si>
  <si>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</si>
  <si>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</si>
  <si>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</si>
  <si>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</si>
  <si>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</si>
  <si>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</si>
  <si>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</si>
  <si>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</si>
  <si>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</si>
  <si>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</si>
  <si>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</si>
  <si>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</si>
  <si>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</si>
  <si>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</si>
  <si>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</si>
  <si>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</si>
  <si>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</si>
  <si>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</si>
  <si>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</si>
  <si>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</si>
  <si>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</si>
  <si>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</si>
  <si>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</si>
  <si>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</si>
  <si>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</si>
  <si>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</si>
  <si>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</si>
  <si>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</si>
  <si>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</si>
  <si>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</si>
  <si>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</si>
  <si>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</si>
  <si>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</si>
  <si>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</si>
  <si>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</si>
  <si>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</si>
  <si>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</si>
  <si>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</si>
  <si>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</si>
  <si>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</si>
  <si>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</si>
  <si>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</si>
  <si>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</si>
  <si>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</si>
  <si>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</si>
  <si>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</si>
  <si>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</si>
  <si>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</si>
  <si>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</si>
  <si>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</si>
  <si>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</si>
  <si>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</si>
  <si>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</si>
  <si>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</si>
  <si>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</si>
  <si>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</si>
  <si>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</si>
  <si>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</si>
  <si>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</si>
  <si>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</si>
  <si>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</si>
  <si>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</si>
  <si>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</si>
  <si>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</si>
  <si>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</si>
  <si>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</si>
  <si>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</si>
  <si>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</si>
  <si>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</si>
  <si>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</si>
  <si>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</si>
  <si>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</si>
  <si>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</si>
  <si>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</si>
  <si>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</si>
  <si>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</si>
  <si>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</si>
  <si>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</si>
  <si>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</si>
  <si>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</si>
  <si>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</si>
  <si>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</si>
  <si>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</si>
  <si>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</si>
  <si>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</si>
  <si>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</si>
  <si>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</si>
  <si>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</si>
  <si>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</si>
  <si>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</si>
  <si>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</si>
  <si>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</si>
  <si>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</si>
  <si>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</si>
  <si>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</si>
  <si>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</si>
  <si>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</si>
  <si>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</si>
  <si>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</si>
  <si>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</si>
  <si>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</si>
  <si>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</si>
  <si>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</si>
  <si>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</si>
  <si>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</si>
  <si>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</si>
  <si>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</si>
  <si>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</si>
  <si>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</si>
  <si>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</si>
  <si>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</si>
  <si>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</si>
  <si>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</si>
  <si>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</si>
  <si>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</si>
  <si>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</si>
  <si>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</si>
  <si>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</si>
  <si>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</si>
  <si>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</si>
  <si>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</si>
  <si>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</si>
  <si>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</si>
  <si>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</si>
  <si>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</si>
  <si>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</si>
  <si>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</si>
  <si>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</si>
  <si>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</si>
  <si>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</si>
  <si>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</si>
  <si>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</si>
  <si>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</si>
  <si>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</si>
  <si>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</si>
  <si>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</si>
  <si>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</si>
  <si>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</si>
  <si>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</si>
  <si>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</si>
  <si>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</si>
  <si>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</si>
  <si>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</si>
  <si>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</si>
  <si>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</si>
  <si>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</si>
  <si>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</si>
  <si>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</si>
  <si>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</si>
  <si>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</si>
  <si>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</si>
  <si>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</si>
  <si>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</si>
  <si>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</si>
  <si>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</si>
  <si>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</si>
  <si>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</si>
  <si>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</si>
  <si>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</si>
  <si>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</si>
  <si>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</si>
  <si>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</si>
  <si>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</si>
  <si>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</si>
  <si>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</si>
  <si>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</si>
  <si>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</si>
  <si>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</si>
  <si>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</si>
  <si>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</si>
  <si>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</si>
  <si>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</si>
  <si>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</si>
  <si>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</si>
  <si>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</si>
  <si>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</si>
  <si>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</si>
  <si>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</si>
  <si>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</si>
  <si>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</si>
  <si>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</si>
  <si>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</si>
  <si>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</si>
  <si>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</si>
  <si>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</si>
  <si>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</si>
  <si>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</si>
  <si>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</si>
  <si>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</si>
  <si>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</si>
  <si>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</si>
  <si>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</si>
  <si>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</si>
  <si>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</si>
  <si>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</si>
  <si>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</si>
  <si>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</si>
  <si>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</si>
  <si>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</si>
  <si>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</si>
  <si>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</si>
  <si>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</si>
  <si>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</si>
  <si>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</si>
  <si>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</si>
  <si>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</si>
  <si>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</si>
  <si>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</si>
  <si>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</si>
  <si>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</si>
  <si>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</si>
  <si>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</si>
  <si>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</si>
  <si>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</si>
  <si>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</si>
  <si>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</si>
  <si>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</si>
  <si>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</si>
  <si>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</si>
  <si>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</si>
  <si>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</si>
  <si>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</si>
  <si>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</si>
  <si>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</si>
  <si>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</si>
  <si>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</si>
  <si>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</si>
  <si>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</si>
  <si>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</si>
  <si>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</si>
  <si>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</si>
  <si>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</si>
  <si>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</si>
  <si>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</si>
  <si>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</si>
  <si>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</si>
  <si>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</si>
  <si>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</si>
  <si>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</si>
  <si>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</si>
  <si>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</si>
  <si>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</si>
  <si>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</si>
  <si>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</si>
  <si>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</si>
  <si>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</si>
  <si>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</si>
  <si>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</si>
  <si>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</si>
  <si>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</si>
  <si>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</si>
  <si>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</si>
  <si>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</si>
  <si>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</si>
  <si>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</si>
  <si>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</si>
  <si>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</si>
  <si>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</si>
  <si>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</si>
  <si>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</si>
  <si>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</si>
  <si>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</si>
  <si>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</si>
  <si>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</si>
  <si>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</si>
  <si>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</si>
  <si>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</si>
  <si>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</si>
  <si>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</si>
  <si>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</si>
  <si>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</si>
  <si>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</si>
  <si>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</si>
  <si>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</si>
  <si>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</si>
  <si>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</si>
  <si>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</si>
  <si>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</si>
  <si>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</si>
  <si>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</si>
  <si>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</si>
  <si>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</si>
  <si>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</si>
  <si>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</si>
  <si>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</si>
  <si>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</si>
  <si>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</si>
  <si>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</si>
  <si>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</si>
  <si>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</si>
  <si>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</si>
  <si>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</si>
  <si>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</si>
  <si>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</si>
  <si>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</si>
  <si>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</si>
  <si>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</si>
  <si>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</si>
  <si>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</si>
  <si>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</si>
  <si>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</si>
  <si>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</si>
  <si>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</si>
  <si>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</si>
  <si>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</si>
  <si>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</si>
  <si>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</si>
  <si>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</si>
  <si>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</si>
  <si>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</si>
  <si>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</si>
  <si>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</si>
  <si>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</si>
  <si>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</si>
  <si>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</si>
  <si>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</si>
  <si>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</si>
  <si>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</si>
  <si>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</si>
  <si>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</si>
  <si>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</si>
  <si>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</si>
  <si>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</si>
  <si>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</si>
  <si>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</si>
  <si>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</si>
  <si>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</si>
  <si>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</si>
  <si>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</si>
  <si>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</si>
  <si>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</si>
  <si>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</si>
  <si>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</si>
  <si>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</si>
  <si>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</si>
  <si>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</si>
  <si>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</si>
  <si>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</si>
  <si>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</si>
  <si>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</si>
  <si>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</si>
  <si>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</si>
  <si>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</si>
  <si>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</si>
  <si>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</si>
  <si>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</si>
  <si>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</si>
  <si>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</si>
  <si>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</si>
  <si>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</si>
  <si>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</si>
  <si>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</si>
  <si>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</si>
  <si>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</si>
  <si>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</si>
  <si>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</si>
  <si>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</si>
  <si>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</si>
  <si>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</si>
  <si>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</si>
  <si>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</si>
  <si>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</si>
  <si>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</si>
  <si>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</si>
  <si>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</si>
  <si>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</si>
  <si>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</si>
  <si>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</si>
  <si>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</si>
  <si>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</si>
  <si>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</si>
  <si>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</si>
  <si>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</si>
  <si>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</si>
  <si>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</si>
  <si>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</si>
  <si>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</si>
  <si>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</si>
  <si>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</si>
  <si>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</si>
  <si>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</si>
  <si>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</si>
  <si>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</si>
  <si>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</si>
  <si>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</si>
  <si>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</si>
  <si>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</si>
  <si>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</si>
  <si>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</si>
  <si>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</si>
  <si>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</si>
  <si>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</si>
  <si>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</si>
  <si>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</si>
  <si>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</si>
  <si>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</si>
  <si>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</si>
  <si>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</si>
  <si>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</si>
  <si>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</si>
  <si>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</si>
  <si>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</si>
  <si>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</si>
  <si>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</si>
  <si>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</si>
  <si>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</si>
  <si>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</si>
  <si>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</si>
  <si>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</si>
  <si>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</si>
  <si>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</si>
  <si>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</si>
  <si>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</si>
  <si>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</si>
  <si>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</si>
  <si>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</si>
  <si>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</si>
  <si>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</si>
  <si>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</si>
  <si>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</si>
  <si>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</si>
  <si>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</si>
  <si>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</si>
  <si>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</si>
  <si>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</si>
  <si>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</si>
  <si>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</si>
  <si>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</si>
  <si>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</si>
  <si>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</si>
  <si>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</si>
  <si>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</si>
  <si>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</si>
  <si>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</si>
  <si>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</si>
  <si>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</si>
  <si>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</si>
  <si>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</si>
  <si>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</si>
  <si>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</si>
  <si>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</si>
  <si>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</si>
  <si>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</si>
  <si>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</si>
  <si>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</si>
  <si>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</si>
  <si>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</si>
  <si>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</si>
  <si>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</si>
  <si>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</si>
  <si>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</si>
  <si>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</si>
  <si>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</si>
  <si>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</si>
  <si>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</si>
  <si>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</si>
  <si>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</si>
  <si>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</si>
  <si>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</si>
  <si>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</si>
  <si>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</si>
  <si>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</si>
  <si>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</si>
  <si>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</si>
  <si>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</si>
  <si>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</si>
  <si>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</si>
  <si>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</si>
  <si>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</si>
  <si>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</si>
  <si>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</si>
  <si>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</si>
  <si>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</si>
  <si>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</si>
  <si>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</si>
  <si>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</si>
  <si>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</si>
  <si>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</si>
  <si>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</si>
  <si>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</si>
  <si>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</si>
  <si>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</si>
  <si>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</si>
  <si>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</si>
  <si>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</si>
  <si>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</si>
  <si>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</si>
  <si>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</si>
  <si>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</si>
  <si>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</si>
  <si>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</si>
  <si>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</si>
  <si>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</si>
  <si>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</si>
  <si>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</si>
  <si>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</si>
  <si>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</si>
  <si>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</si>
  <si>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</si>
  <si>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</si>
  <si>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</si>
  <si>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</si>
  <si>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</si>
  <si>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</si>
  <si>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</si>
  <si>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</si>
  <si>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</si>
  <si>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</si>
  <si>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</si>
  <si>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</si>
  <si>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</si>
  <si>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</si>
  <si>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</si>
  <si>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</si>
  <si>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</si>
  <si>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</si>
  <si>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</si>
  <si>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</si>
  <si>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</si>
  <si>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</si>
  <si>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</si>
  <si>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</si>
  <si>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</si>
  <si>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</si>
  <si>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</si>
  <si>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</si>
  <si>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</si>
  <si>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</si>
  <si>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</si>
  <si>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</si>
  <si>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</si>
  <si>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</si>
  <si>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</si>
  <si>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</si>
  <si>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</si>
  <si>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</si>
  <si>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</si>
  <si>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</si>
  <si>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</si>
  <si>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</si>
  <si>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</si>
  <si>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</si>
  <si>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</si>
  <si>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</si>
  <si>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</si>
  <si>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</si>
  <si>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</si>
  <si>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</si>
  <si>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</si>
  <si>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</si>
  <si>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</si>
  <si>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</si>
  <si>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</si>
  <si>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</si>
  <si>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</si>
  <si>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</si>
  <si>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</si>
  <si>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</si>
  <si>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</si>
  <si>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</si>
  <si>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</si>
  <si>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</si>
  <si>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</si>
  <si>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</si>
  <si>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</si>
  <si>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</si>
  <si>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</si>
  <si>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</si>
  <si>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</si>
  <si>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</si>
  <si>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</si>
  <si>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</si>
  <si>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</si>
  <si>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</si>
  <si>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</si>
  <si>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</si>
  <si>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</si>
  <si>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</si>
  <si>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</si>
  <si>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</si>
  <si>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</si>
  <si>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</si>
  <si>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</si>
  <si>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</si>
  <si>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</si>
  <si>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</si>
  <si>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</si>
  <si>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</si>
  <si>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</si>
  <si>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</si>
  <si>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</si>
  <si>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</si>
  <si>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</si>
  <si>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</si>
  <si>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</si>
  <si>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</si>
  <si>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</si>
  <si>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</si>
  <si>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</si>
  <si>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</si>
  <si>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</si>
  <si>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</si>
  <si>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</si>
  <si>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</si>
  <si>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</si>
  <si>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</si>
  <si>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</si>
  <si>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</si>
  <si>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</si>
  <si>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</si>
  <si>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</si>
  <si>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</si>
  <si>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</si>
  <si>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</si>
  <si>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</si>
  <si>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</si>
  <si>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</si>
  <si>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</si>
  <si>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</si>
  <si>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</si>
  <si>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</si>
  <si>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</si>
  <si>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</si>
  <si>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</si>
  <si>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</si>
  <si>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</si>
  <si>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</si>
  <si>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</si>
  <si>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</si>
  <si>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</si>
  <si>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</si>
  <si>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</si>
  <si>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</si>
  <si>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</si>
  <si>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</si>
  <si>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</si>
  <si>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</si>
  <si>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</si>
  <si>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</si>
  <si>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</si>
  <si>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</si>
  <si>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</si>
  <si>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</si>
  <si>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</si>
  <si>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</si>
  <si>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</si>
  <si>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</si>
  <si>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</si>
  <si>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</si>
  <si>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</si>
  <si>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</si>
  <si>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</si>
  <si>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</si>
  <si>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</si>
  <si>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</si>
  <si>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</si>
  <si>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</si>
  <si>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</si>
  <si>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</si>
  <si>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</si>
  <si>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</si>
  <si>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</si>
  <si>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</si>
  <si>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</si>
  <si>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</si>
  <si>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</si>
  <si>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</si>
  <si>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</si>
  <si>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</si>
  <si>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</si>
  <si>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</si>
  <si>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</si>
  <si>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</si>
  <si>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</si>
  <si>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</si>
  <si>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</si>
  <si>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</si>
  <si>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</si>
  <si>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</si>
  <si>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</si>
  <si>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</si>
  <si>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</si>
  <si>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</si>
  <si>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</si>
  <si>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</si>
  <si>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</si>
  <si>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</si>
  <si>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</si>
  <si>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</si>
  <si>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</si>
  <si>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</si>
  <si>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</si>
  <si>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</si>
  <si>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</si>
  <si>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</si>
  <si>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</si>
  <si>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</si>
  <si>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</si>
  <si>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</si>
  <si>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</si>
  <si>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</si>
  <si>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</si>
  <si>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</si>
  <si>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</si>
  <si>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</si>
  <si>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</si>
  <si>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</si>
  <si>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</si>
  <si>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</si>
  <si>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</si>
  <si>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</si>
  <si>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</si>
  <si>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</si>
  <si>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</si>
  <si>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</si>
  <si>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</si>
  <si>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</si>
  <si>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</si>
  <si>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</si>
  <si>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</si>
  <si>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</si>
  <si>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</si>
  <si>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</si>
  <si>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</si>
  <si>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</si>
  <si>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</si>
  <si>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</si>
  <si>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</si>
  <si>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</si>
  <si>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</si>
  <si>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</si>
  <si>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</si>
  <si>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</si>
  <si>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</si>
  <si>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</si>
  <si>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</si>
  <si>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</si>
  <si>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</si>
  <si>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</si>
  <si>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</si>
  <si>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</si>
  <si>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</si>
  <si>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</si>
  <si>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</si>
  <si>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</si>
  <si>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</si>
  <si>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</si>
  <si>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</si>
  <si>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</si>
  <si>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</si>
  <si>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</si>
  <si>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</si>
  <si>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</si>
  <si>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</si>
  <si>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</si>
  <si>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</si>
  <si>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</si>
  <si>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</si>
  <si>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</si>
  <si>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</si>
  <si>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</si>
  <si>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</si>
  <si>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</si>
  <si>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</si>
  <si>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</si>
  <si>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</si>
  <si>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</si>
  <si>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</si>
  <si>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</si>
  <si>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</si>
  <si>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</si>
  <si>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</si>
  <si>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</si>
  <si>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</si>
  <si>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</si>
  <si>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</si>
  <si>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</si>
  <si>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</si>
  <si>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</si>
  <si>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</si>
  <si>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</si>
  <si>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</si>
  <si>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</si>
  <si>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</si>
  <si>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</si>
  <si>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</si>
  <si>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</si>
  <si>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</si>
  <si>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</si>
  <si>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</si>
  <si>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</si>
  <si>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</si>
  <si>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</si>
  <si>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</si>
  <si>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</si>
  <si>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</si>
  <si>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</si>
  <si>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</si>
  <si>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</si>
  <si>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</si>
  <si>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</si>
  <si>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</si>
  <si>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</si>
  <si>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</si>
  <si>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</si>
  <si>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</si>
  <si>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</si>
  <si>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</si>
  <si>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</si>
  <si>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</si>
  <si>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</si>
  <si>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</si>
  <si>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</si>
  <si>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</si>
  <si>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</si>
  <si>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</si>
  <si>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</si>
  <si>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</si>
  <si>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</si>
  <si>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</si>
  <si>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</si>
  <si>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</si>
  <si>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</si>
  <si>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</si>
  <si>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</si>
  <si>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</si>
  <si>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</si>
  <si>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</si>
  <si>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</si>
  <si>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</si>
  <si>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</si>
  <si>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</si>
  <si>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</si>
  <si>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</si>
  <si>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</si>
  <si>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</si>
  <si>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</si>
  <si>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</si>
  <si>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</si>
  <si>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</si>
  <si>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</si>
  <si>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</si>
  <si>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</si>
  <si>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</si>
  <si>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</si>
  <si>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</si>
  <si>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</si>
  <si>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</si>
  <si>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</si>
  <si>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</si>
  <si>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</si>
  <si>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</si>
  <si>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</si>
  <si>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</si>
  <si>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</si>
  <si>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</si>
  <si>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</si>
  <si>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</si>
  <si>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</si>
  <si>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</si>
  <si>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</si>
  <si>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</si>
  <si>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</si>
  <si>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</si>
  <si>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</si>
  <si>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</si>
  <si>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</si>
  <si>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</si>
  <si>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</si>
  <si>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</si>
  <si>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</si>
  <si>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</si>
  <si>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</si>
  <si>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</si>
  <si>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</si>
  <si>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</si>
  <si>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</si>
  <si>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</si>
  <si>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</si>
  <si>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</si>
  <si>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</si>
  <si>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</si>
  <si>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</si>
  <si>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</si>
  <si>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</si>
  <si>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</si>
  <si>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</si>
  <si>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</si>
  <si>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</si>
  <si>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</si>
  <si>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</si>
  <si>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</si>
  <si>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</si>
  <si>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</si>
  <si>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</si>
  <si>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</si>
  <si>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</si>
  <si>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</si>
  <si>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</si>
  <si>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</si>
  <si>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</si>
  <si>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</si>
  <si>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</si>
  <si>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</si>
  <si>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</si>
  <si>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</si>
  <si>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</si>
  <si>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</si>
  <si>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</si>
  <si>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</si>
  <si>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</si>
  <si>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</si>
  <si>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</si>
  <si>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</si>
  <si>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</si>
  <si>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</si>
  <si>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</si>
  <si>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</si>
  <si>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</si>
  <si>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</si>
  <si>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</si>
  <si>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</si>
  <si>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</si>
  <si>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</si>
  <si>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</si>
  <si>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</si>
  <si>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</si>
  <si>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</si>
  <si>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</si>
  <si>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</si>
  <si>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</si>
  <si>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</si>
  <si>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</si>
  <si>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</si>
  <si>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</si>
  <si>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</si>
  <si>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</si>
  <si>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</si>
  <si>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</si>
  <si>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</si>
  <si>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</si>
  <si>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</si>
  <si>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</si>
  <si>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</si>
  <si>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</si>
  <si>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</si>
  <si>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</si>
  <si>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</si>
  <si>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</si>
  <si>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</si>
  <si>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</si>
  <si>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</si>
  <si>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</si>
  <si>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</si>
  <si>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</si>
  <si>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</si>
  <si>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</si>
  <si>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</si>
  <si>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</si>
  <si>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</si>
  <si>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</si>
  <si>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</si>
  <si>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</si>
  <si>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</si>
  <si>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</si>
  <si>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</si>
  <si>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</si>
  <si>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</si>
  <si>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</si>
  <si>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</si>
  <si>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</si>
  <si>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</si>
  <si>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</si>
  <si>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</si>
  <si>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</si>
  <si>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</si>
  <si>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</si>
  <si>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</si>
  <si>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</si>
  <si>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</si>
  <si>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</si>
  <si>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</si>
  <si>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</si>
  <si>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</si>
  <si>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</si>
  <si>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</si>
  <si>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</si>
  <si>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</si>
  <si>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</si>
  <si>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</si>
  <si>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</si>
  <si>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</si>
  <si>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</si>
  <si>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</si>
  <si>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</si>
  <si>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</si>
  <si>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</si>
  <si>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</si>
  <si>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</si>
  <si>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</si>
  <si>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</si>
  <si>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</si>
  <si>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</si>
  <si>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</si>
  <si>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</si>
  <si>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</si>
  <si>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</si>
  <si>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</si>
  <si>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</si>
  <si>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</si>
  <si>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</si>
  <si>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</si>
  <si>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</si>
  <si>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</si>
  <si>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</si>
  <si>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</si>
  <si>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</si>
  <si>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</si>
  <si>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</si>
  <si>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</si>
  <si>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</si>
  <si>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</si>
  <si>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</si>
  <si>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</si>
  <si>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</si>
  <si>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</si>
  <si>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</si>
  <si>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</si>
  <si>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</si>
  <si>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</si>
  <si>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</si>
  <si>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</si>
  <si>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</si>
  <si>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</si>
  <si>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</si>
  <si>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</si>
  <si>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</si>
  <si>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</si>
  <si>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</si>
  <si>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</si>
  <si>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</si>
  <si>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</si>
  <si>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</si>
  <si>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</si>
  <si>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</si>
  <si>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</si>
  <si>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</si>
  <si>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</si>
  <si>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</si>
  <si>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</si>
  <si>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</si>
  <si>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</si>
  <si>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</si>
  <si>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</si>
  <si>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</si>
  <si>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</si>
  <si>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</si>
  <si>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</si>
  <si>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</si>
  <si>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</si>
  <si>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</si>
  <si>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</si>
  <si>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</si>
  <si>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</si>
  <si>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</si>
  <si>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</si>
  <si>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</si>
  <si>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</si>
  <si>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</si>
  <si>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</si>
  <si>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</si>
  <si>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</si>
  <si>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</si>
  <si>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</si>
  <si>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</si>
  <si>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</si>
  <si>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</si>
  <si>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</si>
  <si>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</si>
  <si>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</si>
  <si>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</si>
  <si>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</si>
  <si>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</si>
  <si>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</si>
  <si>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</si>
  <si>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</si>
  <si>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</si>
  <si>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</si>
  <si>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</si>
  <si>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</si>
  <si>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</si>
  <si>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</si>
  <si>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</si>
  <si>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</si>
  <si>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</si>
  <si>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</si>
  <si>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</si>
  <si>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</si>
  <si>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</si>
  <si>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</si>
  <si>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</si>
  <si>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</si>
  <si>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</si>
  <si>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</si>
  <si>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</si>
  <si>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</si>
  <si>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</si>
  <si>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</si>
  <si>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</si>
  <si>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</si>
  <si>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</si>
  <si>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</si>
  <si>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</si>
  <si>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</si>
  <si>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</si>
  <si>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</si>
  <si>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</si>
  <si>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</si>
  <si>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</si>
  <si>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</si>
  <si>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</si>
  <si>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</si>
  <si>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</si>
  <si>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</si>
  <si>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</si>
  <si>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</si>
  <si>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</si>
  <si>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</si>
  <si>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</si>
  <si>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</si>
  <si>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</si>
  <si>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</si>
  <si>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</si>
  <si>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</si>
  <si>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</si>
  <si>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</si>
  <si>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</si>
  <si>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</si>
  <si>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</si>
  <si>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</si>
  <si>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</si>
  <si>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</si>
  <si>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</si>
  <si>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</si>
  <si>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</si>
  <si>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</si>
  <si>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</si>
  <si>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</si>
  <si>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</si>
  <si>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</si>
  <si>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</si>
  <si>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</si>
  <si>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</si>
  <si>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</si>
  <si>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</si>
  <si>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</si>
  <si>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</si>
  <si>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</si>
  <si>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</si>
  <si>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</si>
  <si>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</si>
  <si>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</si>
  <si>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</si>
  <si>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</si>
  <si>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</si>
  <si>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</si>
  <si>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</si>
  <si>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</si>
  <si>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</si>
  <si>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</si>
  <si>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</si>
  <si>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</si>
  <si>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</si>
  <si>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</si>
  <si>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</si>
  <si>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</si>
  <si>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</si>
  <si>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</si>
  <si>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</si>
  <si>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</si>
  <si>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</si>
  <si>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</si>
  <si>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</si>
  <si>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</si>
  <si>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</si>
  <si>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</si>
  <si>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</si>
  <si>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</si>
  <si>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</si>
  <si>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</si>
  <si>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</si>
  <si>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</si>
  <si>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</si>
  <si>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</si>
  <si>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</si>
  <si>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</si>
  <si>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</si>
  <si>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</si>
  <si>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</si>
  <si>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</si>
  <si>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</si>
  <si>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</si>
  <si>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</si>
  <si>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</si>
  <si>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</si>
  <si>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</si>
  <si>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</si>
  <si>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</si>
  <si>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</si>
  <si>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</si>
  <si>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</si>
  <si>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</si>
  <si>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</si>
  <si>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</si>
  <si>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</si>
  <si>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</si>
  <si>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</si>
  <si>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</si>
  <si>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</si>
  <si>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</si>
  <si>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</si>
  <si>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</si>
  <si>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</si>
  <si>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</si>
  <si>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</si>
  <si>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</si>
  <si>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</si>
  <si>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</si>
  <si>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</si>
  <si>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</si>
  <si>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</si>
  <si>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</si>
  <si>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</si>
  <si>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</si>
  <si>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</si>
  <si>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</si>
  <si>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</si>
  <si>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</si>
  <si>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</si>
  <si>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</si>
  <si>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</si>
  <si>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</si>
  <si>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</si>
  <si>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</si>
  <si>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</si>
  <si>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</si>
  <si>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</si>
  <si>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</si>
  <si>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</si>
  <si>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</si>
  <si>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</si>
  <si>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</si>
  <si>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</si>
  <si>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</si>
  <si>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</si>
  <si>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</si>
  <si>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</si>
  <si>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</si>
  <si>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</si>
  <si>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</si>
  <si>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</si>
  <si>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</si>
  <si>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</si>
  <si>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</si>
  <si>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</si>
  <si>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</si>
  <si>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</si>
  <si>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</si>
  <si>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</si>
  <si>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</si>
  <si>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</si>
  <si>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</si>
  <si>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</si>
  <si>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</si>
  <si>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</si>
  <si>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</si>
  <si>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</si>
  <si>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</si>
  <si>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</si>
  <si>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</si>
  <si>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</si>
  <si>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</si>
  <si>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</si>
  <si>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</si>
  <si>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</si>
  <si>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</si>
  <si>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</si>
  <si>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</si>
  <si>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</si>
  <si>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</si>
  <si>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</si>
  <si>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</si>
  <si>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</si>
  <si>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</si>
  <si>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</si>
  <si>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</si>
  <si>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</si>
  <si>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</si>
  <si>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</si>
  <si>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</si>
  <si>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</si>
  <si>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</si>
  <si>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</si>
  <si>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</si>
  <si>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</si>
  <si>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</si>
  <si>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</si>
  <si>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</si>
  <si>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</si>
  <si>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</si>
  <si>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</si>
  <si>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</si>
  <si>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</si>
  <si>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</si>
  <si>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</si>
  <si>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</si>
  <si>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</si>
  <si>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</si>
  <si>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</si>
  <si>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</si>
  <si>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</si>
  <si>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</si>
  <si>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</si>
  <si>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</si>
  <si>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</si>
  <si>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</si>
  <si>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</si>
  <si>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</si>
  <si>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</si>
  <si>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</si>
  <si>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</si>
  <si>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</si>
  <si>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</si>
  <si>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</si>
  <si>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</si>
  <si>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</si>
  <si>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</si>
  <si>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</si>
  <si>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</si>
  <si>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</si>
  <si>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</si>
  <si>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</si>
  <si>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</si>
  <si>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</si>
  <si>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</si>
  <si>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</si>
  <si>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</si>
  <si>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</si>
  <si>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</si>
  <si>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</si>
  <si>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</si>
  <si>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</si>
  <si>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</si>
  <si>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</si>
  <si>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</si>
  <si>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</si>
  <si>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</si>
  <si>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</si>
  <si>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</si>
  <si>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</si>
  <si>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</si>
  <si>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</si>
  <si>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</si>
  <si>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</si>
  <si>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</si>
  <si>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</si>
  <si>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</si>
  <si>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</si>
  <si>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</si>
  <si>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</si>
  <si>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</si>
  <si>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</si>
  <si>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</si>
  <si>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</si>
  <si>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</si>
  <si>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</si>
  <si>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</si>
  <si>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</si>
  <si>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</si>
  <si>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</si>
  <si>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</si>
  <si>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</si>
  <si>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</si>
  <si>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</si>
  <si>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</si>
  <si>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</si>
  <si>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</si>
  <si>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</si>
  <si>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</si>
  <si>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</si>
  <si>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</si>
  <si>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</si>
  <si>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</si>
  <si>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</si>
  <si>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</si>
  <si>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</si>
  <si>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</si>
  <si>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</si>
  <si>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</si>
  <si>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</si>
  <si>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</si>
  <si>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</si>
  <si>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</si>
  <si>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</si>
  <si>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</si>
  <si>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</si>
  <si>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</si>
  <si>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</si>
  <si>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</si>
  <si>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</si>
  <si>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</si>
  <si>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</si>
  <si>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</si>
  <si>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</si>
  <si>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</si>
  <si>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</si>
  <si>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</si>
  <si>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</si>
  <si>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</si>
  <si>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</si>
  <si>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</si>
  <si>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</si>
  <si>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</si>
  <si>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</si>
  <si>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</si>
  <si>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</si>
  <si>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</si>
  <si>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</si>
  <si>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</si>
  <si>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</si>
  <si>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</si>
  <si>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</si>
  <si>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</si>
  <si>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</si>
  <si>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</si>
  <si>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</si>
  <si>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</si>
  <si>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</si>
  <si>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</si>
  <si>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</si>
  <si>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</si>
  <si>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</si>
  <si>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</si>
  <si>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</si>
  <si>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</si>
  <si>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</si>
  <si>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</si>
  <si>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</si>
  <si>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</si>
  <si>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</si>
  <si>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</si>
  <si>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</si>
  <si>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</si>
  <si>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</si>
  <si>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</si>
  <si>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</si>
  <si>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</si>
  <si>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</si>
  <si>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</si>
  <si>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</si>
  <si>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</si>
  <si>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</si>
  <si>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</si>
  <si>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</si>
  <si>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</si>
  <si>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</si>
  <si>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</si>
  <si>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</si>
  <si>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</si>
  <si>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</si>
  <si>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</si>
  <si>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</si>
  <si>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</si>
  <si>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</si>
  <si>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</si>
  <si>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</si>
  <si>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</si>
  <si>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</si>
  <si>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</si>
  <si>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</si>
  <si>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</si>
  <si>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</si>
  <si>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</si>
  <si>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</si>
  <si>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</si>
  <si>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</si>
  <si>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</si>
  <si>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</si>
  <si>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</si>
  <si>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</si>
  <si>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</si>
  <si>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</si>
  <si>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</si>
  <si>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</si>
  <si>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</si>
  <si>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</si>
  <si>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</si>
  <si>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</si>
  <si>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</si>
  <si>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</si>
  <si>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</si>
  <si>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</si>
  <si>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</si>
  <si>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</si>
  <si>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</si>
  <si>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</si>
  <si>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</si>
  <si>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</si>
  <si>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</si>
  <si>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</si>
  <si>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</si>
  <si>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</si>
  <si>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</si>
  <si>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</si>
  <si>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</si>
  <si>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</si>
  <si>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</si>
  <si>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</si>
  <si>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</si>
  <si>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</si>
  <si>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</si>
  <si>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</si>
  <si>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</si>
  <si>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</si>
  <si>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</si>
  <si>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</si>
  <si>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</si>
  <si>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</si>
  <si>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</si>
  <si>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</si>
  <si>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</si>
  <si>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</si>
  <si>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</si>
  <si>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</si>
  <si>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</si>
  <si>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</si>
  <si>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</si>
  <si>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</si>
  <si>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</si>
  <si>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</si>
  <si>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</si>
  <si>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</si>
  <si>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</si>
  <si>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</si>
  <si>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</si>
  <si>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</si>
  <si>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</si>
  <si>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</si>
  <si>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</si>
  <si>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</si>
  <si>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</si>
  <si>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</si>
  <si>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</si>
  <si>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</si>
  <si>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</si>
  <si>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</si>
  <si>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</si>
  <si>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</si>
  <si>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</si>
  <si>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</si>
  <si>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</si>
  <si>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</si>
  <si>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</si>
  <si>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</si>
  <si>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</si>
  <si>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</si>
  <si>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</si>
  <si>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</si>
  <si>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</si>
  <si>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</si>
  <si>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</si>
  <si>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</si>
  <si>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</si>
  <si>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</si>
  <si>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</si>
  <si>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</si>
  <si>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</si>
  <si>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</si>
  <si>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</si>
  <si>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</si>
  <si>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</si>
  <si>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</si>
  <si>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</si>
  <si>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</si>
  <si>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</si>
  <si>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</si>
  <si>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</si>
  <si>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</si>
  <si>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</si>
  <si>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</si>
  <si>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</si>
  <si>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</si>
  <si>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</si>
  <si>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</si>
  <si>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</si>
  <si>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</si>
  <si>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</si>
  <si>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</si>
  <si>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</si>
  <si>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</si>
  <si>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</si>
  <si>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</si>
  <si>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</si>
  <si>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</si>
  <si>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</si>
  <si>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</si>
  <si>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</si>
  <si>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</si>
  <si>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</si>
  <si>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</si>
  <si>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</si>
  <si>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</si>
  <si>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</si>
  <si>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</si>
  <si>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</si>
  <si>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</si>
  <si>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</si>
  <si>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</si>
  <si>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</si>
  <si>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</si>
  <si>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</si>
  <si>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</si>
  <si>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</si>
  <si>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</si>
  <si>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</si>
  <si>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</si>
  <si>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</si>
  <si>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</si>
  <si>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</si>
  <si>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</si>
  <si>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</si>
  <si>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</si>
  <si>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</si>
  <si>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</si>
  <si>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</si>
  <si>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</si>
  <si>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</si>
  <si>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</si>
  <si>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</si>
  <si>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</si>
  <si>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</si>
  <si>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</si>
  <si>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</si>
  <si>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</si>
  <si>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</si>
  <si>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</si>
  <si>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</si>
  <si>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</si>
  <si>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</si>
  <si>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</si>
  <si>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</si>
  <si>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</si>
  <si>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</si>
  <si>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</si>
  <si>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</si>
  <si>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</si>
  <si>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</si>
  <si>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</si>
  <si>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</si>
  <si>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</si>
  <si>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</si>
  <si>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</si>
  <si>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</si>
  <si>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</si>
  <si>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</si>
  <si>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</si>
  <si>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</si>
  <si>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</si>
  <si>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</si>
  <si>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</si>
  <si>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</si>
  <si>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</si>
  <si>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</si>
  <si>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</si>
  <si>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</si>
  <si>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</si>
  <si>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</si>
  <si>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</si>
  <si>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</si>
  <si>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</si>
  <si>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</si>
  <si>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</si>
  <si>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</si>
  <si>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</si>
  <si>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</si>
  <si>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</si>
  <si>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</si>
  <si>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</si>
  <si>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</si>
  <si>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</si>
  <si>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</si>
  <si>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</si>
  <si>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</si>
  <si>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</si>
  <si>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</si>
  <si>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</si>
  <si>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</si>
  <si>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</si>
  <si>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</si>
  <si>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</si>
  <si>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</si>
  <si>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</si>
  <si>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</si>
  <si>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</si>
  <si>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</si>
  <si>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</si>
  <si>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</si>
  <si>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</si>
  <si>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</si>
  <si>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</si>
  <si>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</si>
  <si>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</si>
  <si>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</si>
  <si>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</si>
  <si>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</si>
  <si>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</si>
  <si>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</si>
  <si>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</si>
  <si>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</si>
  <si>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</si>
  <si>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</si>
  <si>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</si>
  <si>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</si>
  <si>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</si>
  <si>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</si>
  <si>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</si>
  <si>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</si>
  <si>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</si>
  <si>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</si>
  <si>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</si>
  <si>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</si>
  <si>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</si>
  <si>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</si>
  <si>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</si>
  <si>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</si>
  <si>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</si>
  <si>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</si>
  <si>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</si>
  <si>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</si>
  <si>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</si>
  <si>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</si>
  <si>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</si>
  <si>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</si>
  <si>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</si>
  <si>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</si>
  <si>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</si>
  <si>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</si>
  <si>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</si>
  <si>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</si>
  <si>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</si>
  <si>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</si>
  <si>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</si>
  <si>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</si>
  <si>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</si>
  <si>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</si>
  <si>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</si>
  <si>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</si>
  <si>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</si>
  <si>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</si>
  <si>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</si>
  <si>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</si>
  <si>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</si>
  <si>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</si>
  <si>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</si>
  <si>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</si>
  <si>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</si>
  <si>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</si>
  <si>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</si>
  <si>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</si>
  <si>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</si>
  <si>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</si>
  <si>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</si>
  <si>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</si>
  <si>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</si>
  <si>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</si>
  <si>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</si>
  <si>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</si>
  <si>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</si>
  <si>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</si>
  <si>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</si>
  <si>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</si>
  <si>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</si>
  <si>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</si>
  <si>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</si>
  <si>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</si>
  <si>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</si>
  <si>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</si>
  <si>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</si>
  <si>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</si>
  <si>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</si>
  <si>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</si>
  <si>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</si>
  <si>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</si>
  <si>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</si>
  <si>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</si>
  <si>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</si>
  <si>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</si>
  <si>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</si>
  <si>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</si>
  <si>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</si>
  <si>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</si>
  <si>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</si>
  <si>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</si>
  <si>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</si>
  <si>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</si>
  <si>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</si>
  <si>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</si>
  <si>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</si>
  <si>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</si>
  <si>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</si>
  <si>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</si>
  <si>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</si>
  <si>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</si>
  <si>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</si>
  <si>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</si>
  <si>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</si>
  <si>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</si>
  <si>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</si>
  <si>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</si>
  <si>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</si>
  <si>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</si>
  <si>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</si>
  <si>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</si>
  <si>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</si>
  <si>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</si>
  <si>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</si>
  <si>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</si>
  <si>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</si>
  <si>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</si>
  <si>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</si>
  <si>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</si>
  <si>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</si>
  <si>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</si>
  <si>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</si>
  <si>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</si>
  <si>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</si>
  <si>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</si>
  <si>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</si>
  <si>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</si>
  <si>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</si>
  <si>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</si>
  <si>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</si>
  <si>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</si>
  <si>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</si>
  <si>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</si>
  <si>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</si>
  <si>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</si>
  <si>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</si>
  <si>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</si>
  <si>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</si>
  <si>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</si>
  <si>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</si>
  <si>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</si>
  <si>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</si>
  <si>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</si>
  <si>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</si>
  <si>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</si>
  <si>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</si>
  <si>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</si>
  <si>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</si>
  <si>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</si>
  <si>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</si>
  <si>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</si>
  <si>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</si>
  <si>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</si>
  <si>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</si>
  <si>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</si>
  <si>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</si>
  <si>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</si>
  <si>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</si>
  <si>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</si>
  <si>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</si>
  <si>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</si>
  <si>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</si>
  <si>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</si>
  <si>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</si>
  <si>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</si>
  <si>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</si>
  <si>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</si>
  <si>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</si>
  <si>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</si>
  <si>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</si>
  <si>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</si>
  <si>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</si>
  <si>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</si>
  <si>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</si>
  <si>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</si>
  <si>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</si>
  <si>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</si>
  <si>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</si>
  <si>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</si>
  <si>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</si>
  <si>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</si>
  <si>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</si>
  <si>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</si>
  <si>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</si>
  <si>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</si>
  <si>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</si>
  <si>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</si>
  <si>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</si>
  <si>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</si>
  <si>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</si>
  <si>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</si>
  <si>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</si>
  <si>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</si>
  <si>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</si>
  <si>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</si>
  <si>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</si>
  <si>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</si>
  <si>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</si>
  <si>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</si>
  <si>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</si>
  <si>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</si>
  <si>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</si>
  <si>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</si>
  <si>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</si>
  <si>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</si>
  <si>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</si>
  <si>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</si>
  <si>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</si>
  <si>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</si>
  <si>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</si>
  <si>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</si>
  <si>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</si>
  <si>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</si>
  <si>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</si>
  <si>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</si>
  <si>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</si>
  <si>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</si>
  <si>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</si>
  <si>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</si>
  <si>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</si>
  <si>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</si>
  <si>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</si>
  <si>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</si>
  <si>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</si>
  <si>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</si>
  <si>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</si>
  <si>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</si>
  <si>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</si>
  <si>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</si>
  <si>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</si>
  <si>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</si>
  <si>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</si>
  <si>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</si>
  <si>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</si>
  <si>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</si>
  <si>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</si>
  <si>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</si>
  <si>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</si>
  <si>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</si>
  <si>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</si>
  <si>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</si>
  <si>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</si>
  <si>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</si>
  <si>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</si>
  <si>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</si>
  <si>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</si>
  <si>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</si>
  <si>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</si>
  <si>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</si>
  <si>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</si>
  <si>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</si>
  <si>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</si>
  <si>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</si>
  <si>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</si>
  <si>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</si>
  <si>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</si>
  <si>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</si>
  <si>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</si>
  <si>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</si>
  <si>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</si>
  <si>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</si>
  <si>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</si>
  <si>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</si>
  <si>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</si>
  <si>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</si>
  <si>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</si>
  <si>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</si>
  <si>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</si>
  <si>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</si>
  <si>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</si>
  <si>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</si>
  <si>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</si>
  <si>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</si>
  <si>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</si>
  <si>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</si>
  <si>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</si>
  <si>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</si>
  <si>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</si>
  <si>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</si>
  <si>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</si>
  <si>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</si>
  <si>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</si>
  <si>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</si>
  <si>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</si>
  <si>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</si>
  <si>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</si>
  <si>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</si>
  <si>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</si>
  <si>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</si>
  <si>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</si>
  <si>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</si>
  <si>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</si>
  <si>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</si>
  <si>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</si>
  <si>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</si>
  <si>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</si>
  <si>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</si>
  <si>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</si>
  <si>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</si>
  <si>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</si>
  <si>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</si>
  <si>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</si>
  <si>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</si>
  <si>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</si>
  <si>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</si>
  <si>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</si>
  <si>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</si>
  <si>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</si>
  <si>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</si>
  <si>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</si>
  <si>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</si>
  <si>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</si>
  <si>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</si>
  <si>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</si>
  <si>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</si>
  <si>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</si>
  <si>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</si>
  <si>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</si>
  <si>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</si>
  <si>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</si>
  <si>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</si>
  <si>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</si>
  <si>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</si>
  <si>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</si>
  <si>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</si>
  <si>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</si>
  <si>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</si>
  <si>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</si>
  <si>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</si>
  <si>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</si>
  <si>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</si>
  <si>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</si>
  <si>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</si>
  <si>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</si>
  <si>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</si>
  <si>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</si>
  <si>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</si>
  <si>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</si>
  <si>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</si>
  <si>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</si>
  <si>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</si>
  <si>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</si>
  <si>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</si>
  <si>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</si>
  <si>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</si>
  <si>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</si>
  <si>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</si>
  <si>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</si>
  <si>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</si>
  <si>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</si>
  <si>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</si>
  <si>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</si>
  <si>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</si>
  <si>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</si>
  <si>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</si>
  <si>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</si>
  <si>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</si>
  <si>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</si>
  <si>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</si>
  <si>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</si>
  <si>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</si>
  <si>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</si>
  <si>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</si>
  <si>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</si>
  <si>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</si>
  <si>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</si>
  <si>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</si>
  <si>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</si>
  <si>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</si>
  <si>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</si>
  <si>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</si>
  <si>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</si>
  <si>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</si>
  <si>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</si>
  <si>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</si>
  <si>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</si>
  <si>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</si>
  <si>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</si>
  <si>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</si>
  <si>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</si>
  <si>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</si>
  <si>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</si>
  <si>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</si>
  <si>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</si>
  <si>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</si>
  <si>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</si>
  <si>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</si>
  <si>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</si>
  <si>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</si>
  <si>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</si>
  <si>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</si>
  <si>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</si>
  <si>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</si>
  <si>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</si>
  <si>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</si>
  <si>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</si>
  <si>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</si>
  <si>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</si>
  <si>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</si>
  <si>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</si>
  <si>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</si>
  <si>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</si>
  <si>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</si>
  <si>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</si>
  <si>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</si>
  <si>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</si>
  <si>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</si>
  <si>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</si>
  <si>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</si>
  <si>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</si>
  <si>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</si>
  <si>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</si>
  <si>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</si>
  <si>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</si>
  <si>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</si>
  <si>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</si>
  <si>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</si>
  <si>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</si>
  <si>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</si>
  <si>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</si>
  <si>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</si>
  <si>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</si>
  <si>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</si>
  <si>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</si>
  <si>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</si>
  <si>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</si>
  <si>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</si>
  <si>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</si>
  <si>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</si>
  <si>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</si>
  <si>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</si>
  <si>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</si>
  <si>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</si>
  <si>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</si>
  <si>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</si>
  <si>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</si>
  <si>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</si>
  <si>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</si>
  <si>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</si>
  <si>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</si>
  <si>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</si>
  <si>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</si>
  <si>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</si>
  <si>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</si>
  <si>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</si>
  <si>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</si>
  <si>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</si>
  <si>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</si>
  <si>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</si>
  <si>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</si>
  <si>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</si>
  <si>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</si>
  <si>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</si>
  <si>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</si>
  <si>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</si>
  <si>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</si>
  <si>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</si>
  <si>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</si>
  <si>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</si>
  <si>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</si>
  <si>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</si>
  <si>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</si>
  <si>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</si>
  <si>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</si>
  <si>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</si>
  <si>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</si>
  <si>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</si>
  <si>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</si>
  <si>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</si>
  <si>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</si>
  <si>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</si>
  <si>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</si>
  <si>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</si>
  <si>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</si>
  <si>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</si>
  <si>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</si>
  <si>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</si>
  <si>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</si>
  <si>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</si>
  <si>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</si>
  <si>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</si>
  <si>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</si>
  <si>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</si>
  <si>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</si>
  <si>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</si>
  <si>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</si>
  <si>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</si>
  <si>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</si>
  <si>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</si>
  <si>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</si>
  <si>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</si>
  <si>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</si>
  <si>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</si>
  <si>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</si>
  <si>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</si>
  <si>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</si>
  <si>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</si>
  <si>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</si>
  <si>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</si>
  <si>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</si>
  <si>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</si>
  <si>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</si>
  <si>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</si>
  <si>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</si>
  <si>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</si>
  <si>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</si>
  <si>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</si>
  <si>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</si>
  <si>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</si>
  <si>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</si>
  <si>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</si>
  <si>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</si>
  <si>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</si>
  <si>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</si>
  <si>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</si>
  <si>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</si>
  <si>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</si>
  <si>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</si>
  <si>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</si>
  <si>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</si>
  <si>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</si>
  <si>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</si>
  <si>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</si>
  <si>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</si>
  <si>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</si>
  <si>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</si>
  <si>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</si>
  <si>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</si>
  <si>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</si>
  <si>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</si>
  <si>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</si>
  <si>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</si>
  <si>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</si>
  <si>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</si>
  <si>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</si>
  <si>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</si>
  <si>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</si>
  <si>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</si>
  <si>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</si>
  <si>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</si>
  <si>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</si>
  <si>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</si>
  <si>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</si>
  <si>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</si>
  <si>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</si>
  <si>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</si>
  <si>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</si>
  <si>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</si>
  <si>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</si>
  <si>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</si>
  <si>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</si>
  <si>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</si>
  <si>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</si>
  <si>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</si>
  <si>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</si>
  <si>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</si>
  <si>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</si>
  <si>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</si>
  <si>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</si>
  <si>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</si>
  <si>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</si>
  <si>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</si>
  <si>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</si>
  <si>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</si>
  <si>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</si>
  <si>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</si>
  <si>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</si>
  <si>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</si>
  <si>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</si>
  <si>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</si>
  <si>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</si>
  <si>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</si>
  <si>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</si>
  <si>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</si>
  <si>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</si>
  <si>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</si>
  <si>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</si>
  <si>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</si>
  <si>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</si>
  <si>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</si>
  <si>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</si>
  <si>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</si>
  <si>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</si>
  <si>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</si>
  <si>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</si>
  <si>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</si>
  <si>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</si>
  <si>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</si>
  <si>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</si>
  <si>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</si>
  <si>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</si>
  <si>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</si>
  <si>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</si>
  <si>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</si>
  <si>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</si>
  <si>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</si>
  <si>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</si>
  <si>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</si>
  <si>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</si>
  <si>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</si>
  <si>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</si>
  <si>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</si>
  <si>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</si>
  <si>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</si>
  <si>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</si>
  <si>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</si>
  <si>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</si>
  <si>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</si>
  <si>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</si>
  <si>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</si>
  <si>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</si>
  <si>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</si>
  <si>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</si>
  <si>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</si>
  <si>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</si>
  <si>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</si>
  <si>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</si>
  <si>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</si>
  <si>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</si>
  <si>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</si>
  <si>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</si>
  <si>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</si>
  <si>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</si>
  <si>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</si>
  <si>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</si>
  <si>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</si>
  <si>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</si>
  <si>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</si>
  <si>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</si>
  <si>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</si>
  <si>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</si>
  <si>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</si>
  <si>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</si>
  <si>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</si>
  <si>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</si>
  <si>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</si>
  <si>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</si>
  <si>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</si>
  <si>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</si>
  <si>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</si>
  <si>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</si>
  <si>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</si>
  <si>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</si>
  <si>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</si>
  <si>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</si>
  <si>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</si>
  <si>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</si>
  <si>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</si>
  <si>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</si>
  <si>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</si>
  <si>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</si>
  <si>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</si>
  <si>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</si>
  <si>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</si>
  <si>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</si>
  <si>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</si>
  <si>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</si>
  <si>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</si>
  <si>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</si>
  <si>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</si>
  <si>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</si>
  <si>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</si>
  <si>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</si>
  <si>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</si>
  <si>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</si>
  <si>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</si>
  <si>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</si>
  <si>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</si>
  <si>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</si>
  <si>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</si>
  <si>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</si>
  <si>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</si>
  <si>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</si>
  <si>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</si>
  <si>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</si>
  <si>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</si>
  <si>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</si>
  <si>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</si>
  <si>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</si>
  <si>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</si>
  <si>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</si>
  <si>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</si>
  <si>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</si>
  <si>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</si>
  <si>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</si>
  <si>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</si>
  <si>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</si>
  <si>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</si>
  <si>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</si>
  <si>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</si>
  <si>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</si>
  <si>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</si>
  <si>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</si>
  <si>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</si>
  <si>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</si>
  <si>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</si>
  <si>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</si>
  <si>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</si>
  <si>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</si>
  <si>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</si>
  <si>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</si>
  <si>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</si>
  <si>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</si>
  <si>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</si>
  <si>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</si>
  <si>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</si>
  <si>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</si>
  <si>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</si>
  <si>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</si>
  <si>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</si>
  <si>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</si>
  <si>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</si>
  <si>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</si>
  <si>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</si>
  <si>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</si>
  <si>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</si>
  <si>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</si>
  <si>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</si>
  <si>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</si>
  <si>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</si>
  <si>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</si>
  <si>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</si>
  <si>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</si>
  <si>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</si>
  <si>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</si>
  <si>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</si>
  <si>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</si>
  <si>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</si>
  <si>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</si>
  <si>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</si>
  <si>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</si>
  <si>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</si>
  <si>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</si>
  <si>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</si>
  <si>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</si>
  <si>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</si>
  <si>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</si>
  <si>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</si>
  <si>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</si>
  <si>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</si>
  <si>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</si>
  <si>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</si>
  <si>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</si>
  <si>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</si>
  <si>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</si>
  <si>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</si>
  <si>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</si>
  <si>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</si>
  <si>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</si>
  <si>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</si>
  <si>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</si>
  <si>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</si>
  <si>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</si>
  <si>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</si>
  <si>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</si>
  <si>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</si>
  <si>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</si>
  <si>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</si>
  <si>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</si>
  <si>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</si>
  <si>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</si>
  <si>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</si>
  <si>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</si>
  <si>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</si>
  <si>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</si>
  <si>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</si>
  <si>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</si>
  <si>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</si>
  <si>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</si>
  <si>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</si>
  <si>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</si>
  <si>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</si>
  <si>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</si>
  <si>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</si>
  <si>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</si>
  <si>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</si>
  <si>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</si>
  <si>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</si>
  <si>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</si>
  <si>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</si>
  <si>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</si>
  <si>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</si>
  <si>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</si>
  <si>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</si>
  <si>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</si>
  <si>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</si>
  <si>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</si>
  <si>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</si>
  <si>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</si>
  <si>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</si>
  <si>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</si>
  <si>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</si>
  <si>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</si>
  <si>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</si>
  <si>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</si>
  <si>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</si>
  <si>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</si>
  <si>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</si>
  <si>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</si>
  <si>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</si>
  <si>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</si>
  <si>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</si>
  <si>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</si>
  <si>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</si>
  <si>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</si>
  <si>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</si>
  <si>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</si>
  <si>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</si>
  <si>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</si>
  <si>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</si>
  <si>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</si>
  <si>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</si>
  <si>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</si>
  <si>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</si>
  <si>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</si>
  <si>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</si>
  <si>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</si>
  <si>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</si>
  <si>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</si>
  <si>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</si>
  <si>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</si>
  <si>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</si>
  <si>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</si>
  <si>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</si>
  <si>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</si>
  <si>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</si>
  <si>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</si>
  <si>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</si>
  <si>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</si>
  <si>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</si>
  <si>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</si>
  <si>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</si>
  <si>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</si>
  <si>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</si>
  <si>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</si>
  <si>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</si>
  <si>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</si>
  <si>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</si>
  <si>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</si>
  <si>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</si>
  <si>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</si>
  <si>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</si>
  <si>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</si>
  <si>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</si>
  <si>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</si>
  <si>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</si>
  <si>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</si>
  <si>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</si>
  <si>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</si>
  <si>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</si>
  <si>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</si>
  <si>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</si>
  <si>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</si>
  <si>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</si>
  <si>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</si>
  <si>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</si>
  <si>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</si>
  <si>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</si>
  <si>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</si>
  <si>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</si>
  <si>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</si>
  <si>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</si>
  <si>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</si>
  <si>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</si>
  <si>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</si>
  <si>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</si>
  <si>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</si>
  <si>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</si>
  <si>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</si>
  <si>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</si>
  <si>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</si>
  <si>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</si>
  <si>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</si>
  <si>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</si>
  <si>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</si>
  <si>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</si>
  <si>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</si>
  <si>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</si>
  <si>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</si>
  <si>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</si>
  <si>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</si>
  <si>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</si>
  <si>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</si>
  <si>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</si>
  <si>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</si>
  <si>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</si>
  <si>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</si>
  <si>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</si>
  <si>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</si>
  <si>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</si>
  <si>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</si>
  <si>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</si>
  <si>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</si>
  <si>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</si>
  <si>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</si>
  <si>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</si>
  <si>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</si>
  <si>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</si>
  <si>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</si>
  <si>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</si>
  <si>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</si>
  <si>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</si>
  <si>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</si>
  <si>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</si>
  <si>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</si>
  <si>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</si>
  <si>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</si>
  <si>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</si>
  <si>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</si>
  <si>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</si>
  <si>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</si>
  <si>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</si>
  <si>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</si>
  <si>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</si>
  <si>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</si>
  <si>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</si>
  <si>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</si>
  <si>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</si>
  <si>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</si>
  <si>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</si>
  <si>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</si>
  <si>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</si>
  <si>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</si>
  <si>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</si>
  <si>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</si>
  <si>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</si>
  <si>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</si>
  <si>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</si>
  <si>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</si>
  <si>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</si>
  <si>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</si>
  <si>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</si>
  <si>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</si>
  <si>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</si>
  <si>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</si>
  <si>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</si>
  <si>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</si>
  <si>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</si>
  <si>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</si>
  <si>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</si>
  <si>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</si>
  <si>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</si>
  <si>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</si>
  <si>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</si>
  <si>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</si>
  <si>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</si>
  <si>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</si>
  <si>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</si>
  <si>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</si>
  <si>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</si>
  <si>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</si>
  <si>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</si>
  <si>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</si>
  <si>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</si>
  <si>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</si>
  <si>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</si>
  <si>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</si>
  <si>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</si>
  <si>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</si>
  <si>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</si>
  <si>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</si>
  <si>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</si>
  <si>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</si>
  <si>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</si>
  <si>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</si>
  <si>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</si>
  <si>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</si>
  <si>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</si>
  <si>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</si>
  <si>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</si>
  <si>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</si>
  <si>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</si>
  <si>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</si>
  <si>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</si>
  <si>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</si>
  <si>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</si>
  <si>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</si>
  <si>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</si>
  <si>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</si>
  <si>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</si>
  <si>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</si>
  <si>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</si>
  <si>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</si>
  <si>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</si>
  <si>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</si>
  <si>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</si>
  <si>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</si>
  <si>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</si>
  <si>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</si>
  <si>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</si>
  <si>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</si>
  <si>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</si>
  <si>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</si>
  <si>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</si>
  <si>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</si>
  <si>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</si>
  <si>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</si>
  <si>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</si>
  <si>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</si>
  <si>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</si>
  <si>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</si>
  <si>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</si>
  <si>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</si>
  <si>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</si>
  <si>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</si>
  <si>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</si>
  <si>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</si>
  <si>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</si>
  <si>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</si>
  <si>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</si>
  <si>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</si>
  <si>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</si>
  <si>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</si>
  <si>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</si>
  <si>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</si>
  <si>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</si>
  <si>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</si>
  <si>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</si>
  <si>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</si>
  <si>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</si>
  <si>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</si>
  <si>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</si>
  <si>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</si>
  <si>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</si>
  <si>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</si>
  <si>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</si>
  <si>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</si>
  <si>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</si>
  <si>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</si>
  <si>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</si>
  <si>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</si>
  <si>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</si>
  <si>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</si>
  <si>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</si>
  <si>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</si>
  <si>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</si>
  <si>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</si>
  <si>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</si>
  <si>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</si>
  <si>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</si>
  <si>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</si>
  <si>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</si>
  <si>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</si>
  <si>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</si>
  <si>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</si>
  <si>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</si>
  <si>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</si>
  <si>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</si>
  <si>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</si>
  <si>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</si>
  <si>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</si>
  <si>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</si>
  <si>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</si>
  <si>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</si>
  <si>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</si>
  <si>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</si>
  <si>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</si>
  <si>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</si>
  <si>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</si>
  <si>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</si>
  <si>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</si>
  <si>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</si>
  <si>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</si>
  <si>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</si>
  <si>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</si>
  <si>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</si>
  <si>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</si>
  <si>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</si>
  <si>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</si>
  <si>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</si>
  <si>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</si>
  <si>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</si>
  <si>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</si>
  <si>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</si>
  <si>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</si>
  <si>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</si>
  <si>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</si>
  <si>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</si>
  <si>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</si>
  <si>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</si>
  <si>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</si>
  <si>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</si>
  <si>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</si>
  <si>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</si>
  <si>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</si>
  <si>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</si>
  <si>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</si>
  <si>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</si>
  <si>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</si>
  <si>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</si>
  <si>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</si>
  <si>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</si>
  <si>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</si>
  <si>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</si>
  <si>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</si>
  <si>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</si>
  <si>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</si>
  <si>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</si>
  <si>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</si>
  <si>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</si>
  <si>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</si>
  <si>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</si>
  <si>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</si>
  <si>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</si>
  <si>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</si>
  <si>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</si>
  <si>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</si>
  <si>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</si>
  <si>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</si>
  <si>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</si>
  <si>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</si>
  <si>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</si>
  <si>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</si>
  <si>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</si>
  <si>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</si>
  <si>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</si>
  <si>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</si>
  <si>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</si>
  <si>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</si>
  <si>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</si>
  <si>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</si>
  <si>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</si>
  <si>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</si>
  <si>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</si>
  <si>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</si>
  <si>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</si>
  <si>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</si>
  <si>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</si>
  <si>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</si>
  <si>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</si>
  <si>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</si>
  <si>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</si>
  <si>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</si>
  <si>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</si>
  <si>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</si>
  <si>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</si>
  <si>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</si>
  <si>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</si>
  <si>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</si>
  <si>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</si>
  <si>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</si>
  <si>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</si>
  <si>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</si>
  <si>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</si>
  <si>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</si>
  <si>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</si>
  <si>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</si>
  <si>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</si>
  <si>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</si>
  <si>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</si>
  <si>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</si>
  <si>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</si>
  <si>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</si>
  <si>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</si>
  <si>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</si>
  <si>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</si>
  <si>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</si>
  <si>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</si>
  <si>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</si>
  <si>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</si>
  <si>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</si>
  <si>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</si>
  <si>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</si>
  <si>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</si>
  <si>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</si>
  <si>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</si>
  <si>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</si>
  <si>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</si>
  <si>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</si>
  <si>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</si>
  <si>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</si>
  <si>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</si>
  <si>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</si>
  <si>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</si>
  <si>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</si>
  <si>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</si>
  <si>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</si>
  <si>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</si>
  <si>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</si>
  <si>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</si>
  <si>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</si>
  <si>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</si>
  <si>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</si>
  <si>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</si>
  <si>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</si>
  <si>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</si>
  <si>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</si>
  <si>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</si>
  <si>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</si>
  <si>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</si>
  <si>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</si>
  <si>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</si>
  <si>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</si>
  <si>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</si>
  <si>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</si>
  <si>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</si>
  <si>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</si>
  <si>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</si>
  <si>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</si>
  <si>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</si>
  <si>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</si>
  <si>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</si>
  <si>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</si>
  <si>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</si>
  <si>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</si>
  <si>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</si>
  <si>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</si>
  <si>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</si>
  <si>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</si>
  <si>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</si>
  <si>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</si>
  <si>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</si>
  <si>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</si>
  <si>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</si>
  <si>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</si>
  <si>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</si>
  <si>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</si>
  <si>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</si>
  <si>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</si>
  <si>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</si>
  <si>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</si>
  <si>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</si>
  <si>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</si>
  <si>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</si>
  <si>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</si>
  <si>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</si>
  <si>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</si>
  <si>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</si>
  <si>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</si>
  <si>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</si>
  <si>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</si>
  <si>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</si>
  <si>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</si>
  <si>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</si>
  <si>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</si>
  <si>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</si>
  <si>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</si>
  <si>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</si>
  <si>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</si>
  <si>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</si>
  <si>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</si>
  <si>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</si>
  <si>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</si>
  <si>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</si>
  <si>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</si>
  <si>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</si>
  <si>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</si>
  <si>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</si>
  <si>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</si>
  <si>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</si>
  <si>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</si>
  <si>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</si>
  <si>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</si>
  <si>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</si>
  <si>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</si>
  <si>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</si>
  <si>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</si>
  <si>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</si>
  <si>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</si>
  <si>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</si>
  <si>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</si>
  <si>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</si>
  <si>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</si>
  <si>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</si>
  <si>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</si>
  <si>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</si>
  <si>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</si>
  <si>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</si>
  <si>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</si>
  <si>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</si>
  <si>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</si>
  <si>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</si>
  <si>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</si>
  <si>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</si>
  <si>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</si>
  <si>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</si>
  <si>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</si>
  <si>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</si>
  <si>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</si>
  <si>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</si>
  <si>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</si>
  <si>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</si>
  <si>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</si>
  <si>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</si>
  <si>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</si>
  <si>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</si>
  <si>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</si>
  <si>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</si>
  <si>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</si>
  <si>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</si>
  <si>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</si>
  <si>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</si>
  <si>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</si>
  <si>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</si>
  <si>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</si>
  <si>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</si>
  <si>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</si>
  <si>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</si>
  <si>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</si>
  <si>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</si>
  <si>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</si>
  <si>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</si>
  <si>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</si>
  <si>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</si>
  <si>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</si>
  <si>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</si>
  <si>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</si>
  <si>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</si>
  <si>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</si>
  <si>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</si>
  <si>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</si>
  <si>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</si>
  <si>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</si>
  <si>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</si>
  <si>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</si>
  <si>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</si>
  <si>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</si>
  <si>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</si>
  <si>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</si>
  <si>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</si>
  <si>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</si>
  <si>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</si>
  <si>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</si>
  <si>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</si>
  <si>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</si>
  <si>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</si>
  <si>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</si>
  <si>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</si>
  <si>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</si>
  <si>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</si>
  <si>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</si>
  <si>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</si>
  <si>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</si>
  <si>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</si>
  <si>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</si>
  <si>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</si>
  <si>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</si>
  <si>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</si>
  <si>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</si>
  <si>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</si>
  <si>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</si>
  <si>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</si>
  <si>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</si>
  <si>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</si>
  <si>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</si>
  <si>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</si>
  <si>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</si>
  <si>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</si>
  <si>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</si>
  <si>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</si>
  <si>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</si>
  <si>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</si>
  <si>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</si>
  <si>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</si>
  <si>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</si>
  <si>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</si>
  <si>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</si>
  <si>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</si>
  <si>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</si>
  <si>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</si>
  <si>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</si>
  <si>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</si>
  <si>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</si>
  <si>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</si>
  <si>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</si>
  <si>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</si>
  <si>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</si>
  <si>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</si>
  <si>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</si>
  <si>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</si>
  <si>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</si>
  <si>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</si>
  <si>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</si>
  <si>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</si>
  <si>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</si>
  <si>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</si>
  <si>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</si>
  <si>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</si>
  <si>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</si>
  <si>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</si>
  <si>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</si>
  <si>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</si>
  <si>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</si>
  <si>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</si>
  <si>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</si>
  <si>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</si>
  <si>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</si>
  <si>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</si>
  <si>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</si>
  <si>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</si>
  <si>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</si>
  <si>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</si>
  <si>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</si>
  <si>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</si>
  <si>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</si>
  <si>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</si>
  <si>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</si>
  <si>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</si>
  <si>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</si>
  <si>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</si>
  <si>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</si>
  <si>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</si>
  <si>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</si>
  <si>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</si>
  <si>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</si>
  <si>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</si>
  <si>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</si>
  <si>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</si>
  <si>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</si>
  <si>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</si>
  <si>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</si>
  <si>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</si>
  <si>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</si>
  <si>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</si>
  <si>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</si>
  <si>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</si>
  <si>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</si>
  <si>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</si>
  <si>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</si>
  <si>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</si>
  <si>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</si>
  <si>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</si>
  <si>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</si>
  <si>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</si>
  <si>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</si>
  <si>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</si>
  <si>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</si>
  <si>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</si>
  <si>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</si>
  <si>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</si>
  <si>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</si>
  <si>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</si>
  <si>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</si>
  <si>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</si>
  <si>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</si>
  <si>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</si>
  <si>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</si>
  <si>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</si>
  <si>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</si>
  <si>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</si>
  <si>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</si>
  <si>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</si>
  <si>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</si>
  <si>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</si>
  <si>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</si>
  <si>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</si>
  <si>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</si>
  <si>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</si>
  <si>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</si>
  <si>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</si>
  <si>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</si>
  <si>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</si>
  <si>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</si>
  <si>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</si>
  <si>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</si>
  <si>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</si>
  <si>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</si>
  <si>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</si>
  <si>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</si>
  <si>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</si>
  <si>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</si>
  <si>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</si>
  <si>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</si>
  <si>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</si>
  <si>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</si>
  <si>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</si>
  <si>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</si>
  <si>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</si>
  <si>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</si>
  <si>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</si>
  <si>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</si>
  <si>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</si>
  <si>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</si>
  <si>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</si>
  <si>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</si>
  <si>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</si>
  <si>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</si>
  <si>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</si>
  <si>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</si>
  <si>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</si>
  <si>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</si>
  <si>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</si>
  <si>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</si>
  <si>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</si>
  <si>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</si>
  <si>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</si>
  <si>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</si>
  <si>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</si>
  <si>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</si>
  <si>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</si>
  <si>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</si>
  <si>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</si>
  <si>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</si>
  <si>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</si>
  <si>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</si>
  <si>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</si>
  <si>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</si>
  <si>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</si>
  <si>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</si>
  <si>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</si>
  <si>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</si>
  <si>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</si>
  <si>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</si>
  <si>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</si>
  <si>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</si>
  <si>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</si>
  <si>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</si>
  <si>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</si>
  <si>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</si>
  <si>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</si>
  <si>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</si>
  <si>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</si>
  <si>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</si>
  <si>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</si>
  <si>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</si>
  <si>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</si>
  <si>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</si>
  <si>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</si>
  <si>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</si>
  <si>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</si>
  <si>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</si>
  <si>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</si>
  <si>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</si>
  <si>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</si>
  <si>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</si>
  <si>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</si>
  <si>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</si>
  <si>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</si>
  <si>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</si>
  <si>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</si>
  <si>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</si>
  <si>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</si>
  <si>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</si>
  <si>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</si>
  <si>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</si>
  <si>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</si>
  <si>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</si>
  <si>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</si>
  <si>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</si>
  <si>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</si>
  <si>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</si>
  <si>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</si>
  <si>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</si>
  <si>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</si>
  <si>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</si>
  <si>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</si>
  <si>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</si>
  <si>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</si>
  <si>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</si>
  <si>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</si>
  <si>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</si>
  <si>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</si>
  <si>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</si>
  <si>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</si>
  <si>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</si>
  <si>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</si>
  <si>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</si>
  <si>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</si>
  <si>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</si>
  <si>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</si>
  <si>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</si>
  <si>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</si>
  <si>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</si>
  <si>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</si>
  <si>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</si>
  <si>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</si>
  <si>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</si>
  <si>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</si>
  <si>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</si>
  <si>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</si>
  <si>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</si>
  <si>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</si>
  <si>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</si>
  <si>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</si>
  <si>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</si>
  <si>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</si>
  <si>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</si>
  <si>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</si>
  <si>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</si>
  <si>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</si>
  <si>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</si>
  <si>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</si>
  <si>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</si>
  <si>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</si>
  <si>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</si>
  <si>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</si>
  <si>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</si>
  <si>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</si>
  <si>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</si>
  <si>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</si>
  <si>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</si>
  <si>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</si>
  <si>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</si>
  <si>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</si>
  <si>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</si>
  <si>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</si>
  <si>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</si>
  <si>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</si>
  <si>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</si>
  <si>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</si>
  <si>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</si>
  <si>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</si>
  <si>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</si>
  <si>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</si>
  <si>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</si>
  <si>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</si>
  <si>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</si>
  <si>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</si>
  <si>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</si>
  <si>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</si>
  <si>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</si>
  <si>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</si>
  <si>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</si>
  <si>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</si>
  <si>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</si>
  <si>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</si>
  <si>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</si>
  <si>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</si>
  <si>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</si>
  <si>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</si>
  <si>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</si>
  <si>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</si>
  <si>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</si>
  <si>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</si>
  <si>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</si>
  <si>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</si>
  <si>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</si>
  <si>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</si>
  <si>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</si>
  <si>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</si>
  <si>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</si>
  <si>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</si>
  <si>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</si>
  <si>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</si>
  <si>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</si>
  <si>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</si>
  <si>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</si>
  <si>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</si>
  <si>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</si>
  <si>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</si>
  <si>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</si>
  <si>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</si>
  <si>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</si>
  <si>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</si>
  <si>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</si>
  <si>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</si>
  <si>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</si>
  <si>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</si>
  <si>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</si>
  <si>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</si>
  <si>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</si>
  <si>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</si>
  <si>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</si>
  <si>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</si>
  <si>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</si>
  <si>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</si>
  <si>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</si>
  <si>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</si>
  <si>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</si>
  <si>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</si>
  <si>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</si>
  <si>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</si>
  <si>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</si>
  <si>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</si>
  <si>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</si>
  <si>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</si>
  <si>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</si>
  <si>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</si>
  <si>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</si>
  <si>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</si>
  <si>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</si>
  <si>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</si>
  <si>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</si>
  <si>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</si>
  <si>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</si>
  <si>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</si>
  <si>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</si>
  <si>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</si>
  <si>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</si>
  <si>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</si>
  <si>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</si>
  <si>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</si>
  <si>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</si>
  <si>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</si>
  <si>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</si>
  <si>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</si>
  <si>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</si>
  <si>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</si>
  <si>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</si>
  <si>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</si>
  <si>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</si>
  <si>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</si>
  <si>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</si>
  <si>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</si>
  <si>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</si>
  <si>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</si>
  <si>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</si>
  <si>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</si>
  <si>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</si>
  <si>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</si>
  <si>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</si>
  <si>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</si>
  <si>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</si>
  <si>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</si>
  <si>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</si>
  <si>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</si>
  <si>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</si>
  <si>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</si>
  <si>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</si>
  <si>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</si>
  <si>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</si>
  <si>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</si>
  <si>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</si>
  <si>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</si>
  <si>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</si>
  <si>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</si>
  <si>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</si>
  <si>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</si>
  <si>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</si>
  <si>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</si>
  <si>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</si>
  <si>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</si>
  <si>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</si>
  <si>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</si>
  <si>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</si>
  <si>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</si>
  <si>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</si>
  <si>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</si>
  <si>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</si>
  <si>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</si>
  <si>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</si>
  <si>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</si>
  <si>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</si>
  <si>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</si>
  <si>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</si>
  <si>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</si>
  <si>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</si>
  <si>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</si>
  <si>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</si>
  <si>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</si>
  <si>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</si>
  <si>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</si>
  <si>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</si>
  <si>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</si>
  <si>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</si>
  <si>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</si>
  <si>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</si>
  <si>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</si>
  <si>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</si>
  <si>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</si>
  <si>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</si>
  <si>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</si>
  <si>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</si>
  <si>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</si>
  <si>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</si>
  <si>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</si>
  <si>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</si>
  <si>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</si>
  <si>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</si>
  <si>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</si>
  <si>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</si>
  <si>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</si>
  <si>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</si>
  <si>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</si>
  <si>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</si>
  <si>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</si>
  <si>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</si>
  <si>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</si>
  <si>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</si>
  <si>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</si>
  <si>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</si>
  <si>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</si>
  <si>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</si>
  <si>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</si>
  <si>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</si>
  <si>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</si>
  <si>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</si>
  <si>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</si>
  <si>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</si>
  <si>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</si>
  <si>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</si>
  <si>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</si>
  <si>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</si>
  <si>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</si>
  <si>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</si>
  <si>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</si>
  <si>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</si>
  <si>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</si>
  <si>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</si>
  <si>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</si>
  <si>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</si>
  <si>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</si>
  <si>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</si>
  <si>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</si>
  <si>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</si>
  <si>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</si>
  <si>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</si>
  <si>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</si>
  <si>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</si>
  <si>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</si>
  <si>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</si>
  <si>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</si>
  <si>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</si>
  <si>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</si>
  <si>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</si>
  <si>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</si>
  <si>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</si>
  <si>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</si>
  <si>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</si>
  <si>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</si>
  <si>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</si>
  <si>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</si>
  <si>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</si>
  <si>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</si>
  <si>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</si>
  <si>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</si>
  <si>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</si>
  <si>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</si>
  <si>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</si>
  <si>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</si>
  <si>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</si>
  <si>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</si>
  <si>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</si>
  <si>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</si>
  <si>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</si>
  <si>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</si>
  <si>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</si>
  <si>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</si>
  <si>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</si>
  <si>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</si>
  <si>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</si>
  <si>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</si>
  <si>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</si>
  <si>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</si>
  <si>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</si>
  <si>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</si>
  <si>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</si>
  <si>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</si>
  <si>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</si>
  <si>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</si>
  <si>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</si>
  <si>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</si>
  <si>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</si>
  <si>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</si>
  <si>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</si>
  <si>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</si>
  <si>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</si>
  <si>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</si>
  <si>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</si>
  <si>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</si>
  <si>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</si>
  <si>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</si>
  <si>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</si>
  <si>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</si>
  <si>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</si>
  <si>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</si>
  <si>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</si>
  <si>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</si>
  <si>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</si>
  <si>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</si>
  <si>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</si>
  <si>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</si>
  <si>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</si>
  <si>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</si>
  <si>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</si>
  <si>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</si>
  <si>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</si>
  <si>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</si>
  <si>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</si>
  <si>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</si>
  <si>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</si>
  <si>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</si>
  <si>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</si>
  <si>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</si>
  <si>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</si>
  <si>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</si>
  <si>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</si>
  <si>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</si>
  <si>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</si>
  <si>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</si>
  <si>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</si>
  <si>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</si>
  <si>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</si>
  <si>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</si>
  <si>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</si>
  <si>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</si>
  <si>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</si>
  <si>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</si>
  <si>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</si>
  <si>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</si>
  <si>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</si>
  <si>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</si>
  <si>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</si>
  <si>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</si>
  <si>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</si>
  <si>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</si>
  <si>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</si>
  <si>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</si>
  <si>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</si>
  <si>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</si>
  <si>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</si>
  <si>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</si>
  <si>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</si>
  <si>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</si>
  <si>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</si>
  <si>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</si>
  <si>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</si>
  <si>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</si>
  <si>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</si>
  <si>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</si>
  <si>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</si>
  <si>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</si>
  <si>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</si>
  <si>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</si>
  <si>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</si>
  <si>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</si>
  <si>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</si>
  <si>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</si>
  <si>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</si>
  <si>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</si>
  <si>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</si>
  <si>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</si>
  <si>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</si>
  <si>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</si>
  <si>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</si>
  <si>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</si>
  <si>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</si>
  <si>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</si>
  <si>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</si>
  <si>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</si>
  <si>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</si>
  <si>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</si>
  <si>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</si>
  <si>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</si>
  <si>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</si>
  <si>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</si>
  <si>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</si>
  <si>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</si>
  <si>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</si>
  <si>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</si>
  <si>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</si>
  <si>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</si>
  <si>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</si>
  <si>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</si>
  <si>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</si>
  <si>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</si>
  <si>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</si>
  <si>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</si>
  <si>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</si>
  <si>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</si>
  <si>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</si>
  <si>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</si>
  <si>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</si>
  <si>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</si>
  <si>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</si>
  <si>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</si>
  <si>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</si>
  <si>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</si>
  <si>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</si>
  <si>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</si>
  <si>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</si>
  <si>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</si>
  <si>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</si>
  <si>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</si>
  <si>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</si>
  <si>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</si>
  <si>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</si>
  <si>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</si>
  <si>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</si>
  <si>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</si>
  <si>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</si>
  <si>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</si>
  <si>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</si>
  <si>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</si>
  <si>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</si>
  <si>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</si>
  <si>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</si>
  <si>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</si>
  <si>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</si>
  <si>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</si>
  <si>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</si>
  <si>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</si>
  <si>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</si>
  <si>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</si>
  <si>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</si>
  <si>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</si>
  <si>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</si>
  <si>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</si>
  <si>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</si>
  <si>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</si>
  <si>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</si>
  <si>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</si>
  <si>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</si>
  <si>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</si>
  <si>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</si>
  <si>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</si>
  <si>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</si>
  <si>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</si>
  <si>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</si>
  <si>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</si>
  <si>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</si>
  <si>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</si>
  <si>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</si>
  <si>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</si>
  <si>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</si>
  <si>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</si>
  <si>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</si>
  <si>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</si>
  <si>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</si>
  <si>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</si>
  <si>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</si>
  <si>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</si>
  <si>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</si>
  <si>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</si>
  <si>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</si>
  <si>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</si>
  <si>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</si>
  <si>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</si>
  <si>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</si>
  <si>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</si>
  <si>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</si>
  <si>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</si>
  <si>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</si>
  <si>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</si>
  <si>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</si>
  <si>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</si>
  <si>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</si>
  <si>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</si>
  <si>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</si>
  <si>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</si>
  <si>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</si>
  <si>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</si>
  <si>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</si>
  <si>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</si>
  <si>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</si>
  <si>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</si>
  <si>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</si>
  <si>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</si>
  <si>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</si>
  <si>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</si>
  <si>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</si>
  <si>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</si>
  <si>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</si>
  <si>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</si>
  <si>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</si>
  <si>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</si>
  <si>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</si>
  <si>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</si>
  <si>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</si>
  <si>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</si>
  <si>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</si>
  <si>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</si>
  <si>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</si>
  <si>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</si>
  <si>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</si>
  <si>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</si>
  <si>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</si>
  <si>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</si>
  <si>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</si>
  <si>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</si>
  <si>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</si>
  <si>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</si>
  <si>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</si>
  <si>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</si>
  <si>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</si>
  <si>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</si>
  <si>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</si>
  <si>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</si>
  <si>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</si>
  <si>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</si>
  <si>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</si>
  <si>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</si>
  <si>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</si>
  <si>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</si>
  <si>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</si>
  <si>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</si>
  <si>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</si>
  <si>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</si>
  <si>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</si>
  <si>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</si>
  <si>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</si>
  <si>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</si>
  <si>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</si>
  <si>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</si>
  <si>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</si>
  <si>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</si>
  <si>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</si>
  <si>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</si>
  <si>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</si>
  <si>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</si>
  <si>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</si>
  <si>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</si>
  <si>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</si>
  <si>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</si>
  <si>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</si>
  <si>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</si>
  <si>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</si>
  <si>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</si>
  <si>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</si>
  <si>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</si>
  <si>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</si>
  <si>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</si>
  <si>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</si>
  <si>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</si>
  <si>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</si>
  <si>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</si>
  <si>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</si>
  <si>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</si>
  <si>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</si>
  <si>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</si>
  <si>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</si>
  <si>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</si>
  <si>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</si>
  <si>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</si>
  <si>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</si>
  <si>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</si>
  <si>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</si>
  <si>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</si>
  <si>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</si>
  <si>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</si>
  <si>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</si>
  <si>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</si>
  <si>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</si>
  <si>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</si>
  <si>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</si>
  <si>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</si>
  <si>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</si>
  <si>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</si>
  <si>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</si>
  <si>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</si>
  <si>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</si>
  <si>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</si>
  <si>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</si>
  <si>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</si>
  <si>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</si>
  <si>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</si>
  <si>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</si>
  <si>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</si>
  <si>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</si>
  <si>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</si>
  <si>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</si>
  <si>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</si>
  <si>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</si>
  <si>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</si>
  <si>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</si>
  <si>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</si>
  <si>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</si>
  <si>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</si>
  <si>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</si>
  <si>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</si>
  <si>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</si>
  <si>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</si>
  <si>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</si>
  <si>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</si>
  <si>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</si>
  <si>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</si>
  <si>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</si>
  <si>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</si>
  <si>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</si>
  <si>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</si>
  <si>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</si>
  <si>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</si>
  <si>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</si>
  <si>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</si>
  <si>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</si>
  <si>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</si>
  <si>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</si>
  <si>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</si>
  <si>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</si>
  <si>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</si>
  <si>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</si>
  <si>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</si>
  <si>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</si>
  <si>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</si>
  <si>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</si>
  <si>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</si>
  <si>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</si>
  <si>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</si>
  <si>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</si>
  <si>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</si>
  <si>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</si>
  <si>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</si>
  <si>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</si>
  <si>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</si>
  <si>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</si>
  <si>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</si>
  <si>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</si>
  <si>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</si>
  <si>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</si>
  <si>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</si>
  <si>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</si>
  <si>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</si>
  <si>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</si>
  <si>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</si>
  <si>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</si>
  <si>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</si>
  <si>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</si>
  <si>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</si>
  <si>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</si>
  <si>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</si>
  <si>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</si>
  <si>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</si>
  <si>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</si>
  <si>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</si>
  <si>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</si>
  <si>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</si>
  <si>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</si>
  <si>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</si>
  <si>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</si>
  <si>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</si>
  <si>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</si>
  <si>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</si>
  <si>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</si>
  <si>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</si>
  <si>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</si>
  <si>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</si>
  <si>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</si>
  <si>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</si>
  <si>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</si>
  <si>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</si>
  <si>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</si>
  <si>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</si>
  <si>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</si>
  <si>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</si>
  <si>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</si>
  <si>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</si>
  <si>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</si>
  <si>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</si>
  <si>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</si>
  <si>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</si>
  <si>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</si>
  <si>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</si>
  <si>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</si>
  <si>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</si>
  <si>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</si>
  <si>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</si>
  <si>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</si>
  <si>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</si>
  <si>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</si>
  <si>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</si>
  <si>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</si>
  <si>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</si>
  <si>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</si>
  <si>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</si>
  <si>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</si>
  <si>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</si>
  <si>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</si>
  <si>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</si>
  <si>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</si>
  <si>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</si>
  <si>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</si>
  <si>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</si>
  <si>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</si>
  <si>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</si>
  <si>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</si>
  <si>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</si>
  <si>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</si>
  <si>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</si>
  <si>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</si>
  <si>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</si>
  <si>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</si>
  <si>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</si>
  <si>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</si>
  <si>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</si>
  <si>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</si>
  <si>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</si>
  <si>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</si>
  <si>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</si>
  <si>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</si>
  <si>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</si>
  <si>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</si>
  <si>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</si>
  <si>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</si>
  <si>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</si>
  <si>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</si>
  <si>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</si>
  <si>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</si>
  <si>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</si>
  <si>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</si>
  <si>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</si>
  <si>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</si>
  <si>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</si>
  <si>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</si>
  <si>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</si>
  <si>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</si>
  <si>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</si>
  <si>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</si>
  <si>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</si>
  <si>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</si>
  <si>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</si>
  <si>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</si>
  <si>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</si>
  <si>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</si>
  <si>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</si>
  <si>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</si>
  <si>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</si>
  <si>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</si>
  <si>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</si>
  <si>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</si>
  <si>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</si>
  <si>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</si>
  <si>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</si>
  <si>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</si>
  <si>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</si>
  <si>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</si>
  <si>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</si>
  <si>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</si>
  <si>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</si>
  <si>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</si>
  <si>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</si>
  <si>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</si>
  <si>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</si>
  <si>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</si>
  <si>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</si>
  <si>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</si>
  <si>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</si>
  <si>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</si>
  <si>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</si>
  <si>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</si>
  <si>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</si>
  <si>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</si>
  <si>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</si>
  <si>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</si>
  <si>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</si>
  <si>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</si>
  <si>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</si>
  <si>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</si>
  <si>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</si>
  <si>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</si>
  <si>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</si>
  <si>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</si>
  <si>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</si>
  <si>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</si>
  <si>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</si>
  <si>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</si>
  <si>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</si>
  <si>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</si>
  <si>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</si>
  <si>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</si>
  <si>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</si>
  <si>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</si>
  <si>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</si>
  <si>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</si>
  <si>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</si>
  <si>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</si>
  <si>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</si>
  <si>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</si>
  <si>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</si>
  <si>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</si>
  <si>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</si>
  <si>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</si>
  <si>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</si>
  <si>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</si>
  <si>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</si>
  <si>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</si>
  <si>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</si>
  <si>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</si>
  <si>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</si>
  <si>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</si>
  <si>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</si>
  <si>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</si>
  <si>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</si>
  <si>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</si>
  <si>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</si>
  <si>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</si>
  <si>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</si>
  <si>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</si>
  <si>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</si>
  <si>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</si>
  <si>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</si>
  <si>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</si>
  <si>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</si>
  <si>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</si>
  <si>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</si>
  <si>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</si>
  <si>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</si>
  <si>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</si>
  <si>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</si>
  <si>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</si>
  <si>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</si>
  <si>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</si>
  <si>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</si>
  <si>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</si>
  <si>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</si>
  <si>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</si>
  <si>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</si>
  <si>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</si>
  <si>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</si>
  <si>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</si>
  <si>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</si>
  <si>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</si>
  <si>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</si>
  <si>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</si>
  <si>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</si>
  <si>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</si>
  <si>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</si>
  <si>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</si>
  <si>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</si>
  <si>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</si>
  <si>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</si>
  <si>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</si>
  <si>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</si>
  <si>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</si>
  <si>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</si>
  <si>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</si>
  <si>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</si>
  <si>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</si>
  <si>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</si>
  <si>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</si>
  <si>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</si>
  <si>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</si>
  <si>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</si>
  <si>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</si>
  <si>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</si>
  <si>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</si>
  <si>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</si>
  <si>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</si>
  <si>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</si>
  <si>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</si>
  <si>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</si>
  <si>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</si>
  <si>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</si>
  <si>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</si>
  <si>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</si>
  <si>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</si>
  <si>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</si>
  <si>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</si>
  <si>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</si>
  <si>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</si>
  <si>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</si>
  <si>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</si>
  <si>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</si>
  <si>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</si>
  <si>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</si>
  <si>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</si>
  <si>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</si>
  <si>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</si>
  <si>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</si>
  <si>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</si>
  <si>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</si>
  <si>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</si>
  <si>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</si>
  <si>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</si>
  <si>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</si>
  <si>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</si>
  <si>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</si>
  <si>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</si>
  <si>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</si>
  <si>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</si>
  <si>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</si>
  <si>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</si>
  <si>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</si>
  <si>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</si>
  <si>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</si>
  <si>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</si>
  <si>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</si>
  <si>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</si>
  <si>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</si>
  <si>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</si>
  <si>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</si>
  <si>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</si>
  <si>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</si>
  <si>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</si>
  <si>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</si>
  <si>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</si>
  <si>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</si>
  <si>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</si>
  <si>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</si>
  <si>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</si>
  <si>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</si>
  <si>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</si>
  <si>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</si>
  <si>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</si>
  <si>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</si>
  <si>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</si>
  <si>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</si>
  <si>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</si>
  <si>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</si>
  <si>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</si>
  <si>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</si>
  <si>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</si>
  <si>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</si>
  <si>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</si>
  <si>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</si>
  <si>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</si>
  <si>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</si>
  <si>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</si>
  <si>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</si>
  <si>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</si>
  <si>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</si>
  <si>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</si>
  <si>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</si>
  <si>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</si>
  <si>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</si>
  <si>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</si>
  <si>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</si>
  <si>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</si>
  <si>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</si>
  <si>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</si>
  <si>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</si>
  <si>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</si>
  <si>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</si>
  <si>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</si>
  <si>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</si>
  <si>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</si>
  <si>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</si>
  <si>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</si>
  <si>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</si>
  <si>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</si>
  <si>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</si>
  <si>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</si>
  <si>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</si>
  <si>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</si>
  <si>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</si>
  <si>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</si>
  <si>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</si>
  <si>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</si>
  <si>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</si>
  <si>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</si>
  <si>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</si>
  <si>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</si>
  <si>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</si>
  <si>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</si>
  <si>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</si>
  <si>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</si>
  <si>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</si>
  <si>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</si>
  <si>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</si>
  <si>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</si>
  <si>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</si>
  <si>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</si>
  <si>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</si>
  <si>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</si>
  <si>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</si>
  <si>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</si>
  <si>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</si>
  <si>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</si>
  <si>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</si>
  <si>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</si>
  <si>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</si>
  <si>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</si>
  <si>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</si>
  <si>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</si>
  <si>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</si>
  <si>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</si>
  <si>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</si>
  <si>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</si>
  <si>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</si>
  <si>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</si>
  <si>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</si>
  <si>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</si>
  <si>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</si>
  <si>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</si>
  <si>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</si>
  <si>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</si>
  <si>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</si>
  <si>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</si>
  <si>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</si>
  <si>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</si>
  <si>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</si>
  <si>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</si>
  <si>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</si>
  <si>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</si>
  <si>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</si>
  <si>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</si>
  <si>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</si>
  <si>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</si>
  <si>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</si>
  <si>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</si>
  <si>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</si>
  <si>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</si>
  <si>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</si>
  <si>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</si>
  <si>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</si>
  <si>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</si>
  <si>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</si>
  <si>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</si>
  <si>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</si>
  <si>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</si>
  <si>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</si>
  <si>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</si>
  <si>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</si>
  <si>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</si>
  <si>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</si>
  <si>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</si>
  <si>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</si>
  <si>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</si>
  <si>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</si>
  <si>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</si>
  <si>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</si>
  <si>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</si>
  <si>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</si>
  <si>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</si>
  <si>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</si>
  <si>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</si>
  <si>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</si>
  <si>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</si>
  <si>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</si>
  <si>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</si>
  <si>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</si>
  <si>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</si>
  <si>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</si>
  <si>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</si>
  <si>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</si>
  <si>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</si>
  <si>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</si>
  <si>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</si>
  <si>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</si>
  <si>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</si>
  <si>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</si>
  <si>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</si>
  <si>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</si>
  <si>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</si>
  <si>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</si>
  <si>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</si>
  <si>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</si>
  <si>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</si>
  <si>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</si>
  <si>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</si>
  <si>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</si>
  <si>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</si>
  <si>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</si>
  <si>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</si>
  <si>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</si>
  <si>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</si>
  <si>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</si>
  <si>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</si>
  <si>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</si>
  <si>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</si>
  <si>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</si>
  <si>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</si>
  <si>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</si>
  <si>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</si>
  <si>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</si>
  <si>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</si>
  <si>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</si>
  <si>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</si>
  <si>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</si>
  <si>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</si>
  <si>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</si>
  <si>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</si>
  <si>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</si>
  <si>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</si>
  <si>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</si>
  <si>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</si>
  <si>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</si>
  <si>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</si>
  <si>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</si>
  <si>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</si>
  <si>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</si>
  <si>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</si>
  <si>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</si>
  <si>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</si>
  <si>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</si>
  <si>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</si>
  <si>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</si>
  <si>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</si>
  <si>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</si>
  <si>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</si>
  <si>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</si>
  <si>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</si>
  <si>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</si>
  <si>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</si>
  <si>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</si>
  <si>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</si>
  <si>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</si>
  <si>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</si>
  <si>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</si>
  <si>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</si>
  <si>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</si>
  <si>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</si>
  <si>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</si>
  <si>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</si>
  <si>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</si>
  <si>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</si>
  <si>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</si>
  <si>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</si>
  <si>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</si>
  <si>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</si>
  <si>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</si>
  <si>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</si>
  <si>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</si>
  <si>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</si>
  <si>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</si>
  <si>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</si>
  <si>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</si>
  <si>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</si>
  <si>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</si>
  <si>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</si>
  <si>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</si>
  <si>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</si>
  <si>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</si>
  <si>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</si>
  <si>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</si>
  <si>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</si>
  <si>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</si>
  <si>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</si>
  <si>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</si>
  <si>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</si>
  <si>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</si>
  <si>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</si>
  <si>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</si>
  <si>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</si>
  <si>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</si>
  <si>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</si>
  <si>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</si>
  <si>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</si>
  <si>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</si>
  <si>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</si>
  <si>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</si>
  <si>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</si>
  <si>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</si>
  <si>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</si>
  <si>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</si>
  <si>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</si>
  <si>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</si>
  <si>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</si>
  <si>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</si>
  <si>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</si>
  <si>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</si>
  <si>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</si>
  <si>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</si>
  <si>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</si>
  <si>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</si>
  <si>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</si>
  <si>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58-2 水管理を通じた環境負荷低減活動の強化</t>
    <rPh sb="5" eb="8">
      <t>ミズカンリ</t>
    </rPh>
    <rPh sb="9" eb="10">
      <t>ツウ</t>
    </rPh>
    <rPh sb="12" eb="18">
      <t>カンキョウフカテイゲン</t>
    </rPh>
    <rPh sb="18" eb="20">
      <t>カツドウ</t>
    </rPh>
    <rPh sb="21" eb="23">
      <t>キョウカ</t>
    </rPh>
    <phoneticPr fontId="5"/>
  </si>
  <si>
    <t>58-3 広域活動組織における活動支援班の設置及び活動の実施</t>
    <rPh sb="5" eb="9">
      <t>コウイキカツドウ</t>
    </rPh>
    <rPh sb="9" eb="11">
      <t>ソシキ</t>
    </rPh>
    <rPh sb="15" eb="17">
      <t>カツドウ</t>
    </rPh>
    <rPh sb="17" eb="20">
      <t>シエンハン</t>
    </rPh>
    <rPh sb="21" eb="23">
      <t>セッチ</t>
    </rPh>
    <rPh sb="23" eb="24">
      <t>オヨ</t>
    </rPh>
    <rPh sb="25" eb="27">
      <t>カツドウ</t>
    </rPh>
    <rPh sb="28" eb="30">
      <t>ジッシ</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</si>
  <si>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</si>
  <si>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</si>
  <si>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</si>
  <si>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</si>
  <si>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</si>
  <si>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</si>
  <si>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</si>
  <si>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</si>
  <si>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</si>
  <si>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</si>
  <si>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</si>
  <si>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</si>
  <si>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</si>
  <si>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</si>
  <si>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</si>
  <si>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</si>
  <si>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</si>
  <si>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</si>
  <si>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</si>
  <si>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</si>
  <si>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</si>
  <si>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</si>
  <si>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</si>
  <si>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</si>
  <si>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</si>
  <si>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</si>
  <si>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</si>
  <si>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活動に参加した延べ人数</t>
    <rPh sb="6" eb="7">
      <t>ノ</t>
    </rPh>
    <rPh sb="8" eb="9">
      <t>ニン</t>
    </rPh>
    <phoneticPr fontId="5"/>
  </si>
  <si>
    <t>様式欄外（参考）</t>
    <rPh sb="0" eb="2">
      <t>ヨウシキ</t>
    </rPh>
    <rPh sb="2" eb="4">
      <t>ランガイ</t>
    </rPh>
    <rPh sb="5" eb="7">
      <t>サンコウ</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</si>
  <si>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</si>
  <si>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</si>
  <si>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</si>
  <si>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</si>
  <si>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</si>
  <si>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</si>
  <si>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</si>
  <si>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</si>
  <si>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</si>
  <si>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</si>
  <si>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</si>
  <si>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</si>
  <si>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</si>
  <si>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</si>
  <si>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</si>
  <si>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</si>
  <si>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</si>
  <si>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農地</t>
  </si>
  <si>
    <t>農地</t>
    <rPh sb="0" eb="2">
      <t>ノウチ</t>
    </rPh>
    <phoneticPr fontId="5"/>
  </si>
  <si>
    <t>排水施設</t>
  </si>
  <si>
    <t>排水施設</t>
    <rPh sb="0" eb="4">
      <t>ハイスイシセツ</t>
    </rPh>
    <phoneticPr fontId="5"/>
  </si>
  <si>
    <t>給排水施設</t>
  </si>
  <si>
    <t>給排水施設</t>
    <rPh sb="0" eb="3">
      <t>キュウハイスイ</t>
    </rPh>
    <rPh sb="3" eb="5">
      <t>シセツ</t>
    </rPh>
    <phoneticPr fontId="5"/>
  </si>
  <si>
    <t>鳥獣害対策施設</t>
  </si>
  <si>
    <t>鳥獣害対策施設</t>
    <rPh sb="0" eb="2">
      <t>チョウジュウ</t>
    </rPh>
    <rPh sb="2" eb="3">
      <t>ガイ</t>
    </rPh>
    <rPh sb="3" eb="5">
      <t>タイサク</t>
    </rPh>
    <rPh sb="5" eb="7">
      <t>シセツ</t>
    </rPh>
    <phoneticPr fontId="5"/>
  </si>
  <si>
    <t>125 橋梁の補修</t>
  </si>
  <si>
    <t>131 畦畔除去</t>
  </si>
  <si>
    <t>132 客土</t>
  </si>
  <si>
    <t>138 法面管理用小段の補修</t>
  </si>
  <si>
    <t>139 法面勾配の緩和、法面管理用小段の設置・更新</t>
  </si>
  <si>
    <t>133 暗渠・明渠排水の補修</t>
  </si>
  <si>
    <t>134 暗渠・明渠排水の設置</t>
  </si>
  <si>
    <t>135 給排水施設の補修</t>
  </si>
  <si>
    <t>136 給排水施設の設置</t>
  </si>
  <si>
    <t>137  鳥獣害防護柵の補修</t>
  </si>
  <si>
    <t>140  鳥獣害防護柵の更新</t>
  </si>
  <si>
    <t>121 取水施設の補修</t>
  </si>
  <si>
    <t>122 水路法面等の補修</t>
  </si>
  <si>
    <t>123 水路の浚渫（頭首工含む）</t>
  </si>
  <si>
    <t>124 取水施設の更新</t>
  </si>
  <si>
    <t>長寿命化</t>
  </si>
  <si>
    <t>農地に係る施設</t>
  </si>
  <si>
    <t>水路</t>
  </si>
  <si>
    <t>農道</t>
  </si>
  <si>
    <t>ため池</t>
  </si>
  <si>
    <t>126 浚渫</t>
  </si>
  <si>
    <t>京都府</t>
    <rPh sb="0" eb="3">
      <t>キョウトフ</t>
    </rPh>
    <phoneticPr fontId="5"/>
  </si>
  <si>
    <t>京丹後市</t>
    <rPh sb="0" eb="4">
      <t>キョウタンゴシ</t>
    </rPh>
    <phoneticPr fontId="5"/>
  </si>
  <si>
    <t>　（２）　その他の集落</t>
    <rPh sb="7" eb="8">
      <t>ホカ</t>
    </rPh>
    <phoneticPr fontId="5"/>
  </si>
  <si>
    <t>7年度</t>
    <rPh sb="1" eb="3">
      <t>ネンド</t>
    </rPh>
    <phoneticPr fontId="5"/>
  </si>
  <si>
    <t>11年度</t>
    <rPh sb="2" eb="4">
      <t>ネンド</t>
    </rPh>
    <phoneticPr fontId="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</si>
  <si>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</si>
  <si>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</si>
  <si>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（例）農業の有する多面的機能の発揮の促進に関する活動計画書（以下「活動計画書」という。）「（別添１）実施区域位置図」のとおり。</t>
    <rPh sb="1" eb="2">
      <t>レイ</t>
    </rPh>
    <rPh sb="46" eb="48">
      <t>ベッテン</t>
    </rPh>
    <phoneticPr fontId="5"/>
  </si>
  <si>
    <t>（例）活動計画書「Ⅰ．地区の概要」の「１．活動期間」及び「２．実施区域内の農用地、施設」並びに「（別添１）実施区域位置図」のとおり。</t>
    <rPh sb="1" eb="2">
      <t>レイ</t>
    </rPh>
    <rPh sb="31" eb="33">
      <t>ジッシ</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</si>
  <si>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</si>
  <si>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（例）活動計画書「Ⅰ．地区の概要」の「１．活動期間」のとおり。</t>
    <rPh sb="1" eb="2">
      <t>レイ</t>
    </rPh>
    <phoneticPr fontId="6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</si>
  <si>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</si>
  <si>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令和〇年〇月〇日</t>
    <rPh sb="0" eb="2">
      <t>レイワ</t>
    </rPh>
    <rPh sb="3" eb="4">
      <t>ネン</t>
    </rPh>
    <rPh sb="5" eb="6">
      <t>ガツ</t>
    </rPh>
    <rPh sb="7" eb="8">
      <t>ニチ</t>
    </rPh>
    <phoneticPr fontId="5"/>
  </si>
  <si>
    <t>令和〇年〇月〇日</t>
    <rPh sb="0" eb="2">
      <t>レイワ</t>
    </rPh>
    <rPh sb="3" eb="4">
      <t>ネン</t>
    </rPh>
    <rPh sb="5" eb="6">
      <t>ガツ</t>
    </rPh>
    <rPh sb="7" eb="8">
      <t>ニチ</t>
    </rPh>
    <phoneticPr fontId="5"/>
  </si>
  <si>
    <t>　（１）　〇〇集落</t>
    <rPh sb="7" eb="9">
      <t>シュウラク</t>
    </rPh>
    <phoneticPr fontId="5"/>
  </si>
  <si>
    <t>101　農道の除排雪</t>
    <rPh sb="4" eb="6">
      <t>ノウドウ</t>
    </rPh>
    <rPh sb="7" eb="10">
      <t>ジョハイセツ</t>
    </rPh>
    <phoneticPr fontId="5"/>
  </si>
  <si>
    <t>農道</t>
    <phoneticPr fontId="5"/>
  </si>
  <si>
    <t>101 農道の除排雪</t>
    <rPh sb="4" eb="6">
      <t>ノウドウ</t>
    </rPh>
    <rPh sb="7" eb="10">
      <t>ジョハイセツ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</si>
</sst>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s>
  <fills count="21">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s>
  <borders count="216">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190">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3" borderId="91" xfId="0" applyFont="1" applyFill="1" applyBorder="1">
      <alignment vertical="center"/>
    </xf>
    <xf numFmtId="0" fontId="31" fillId="3" borderId="92" xfId="0" applyFont="1" applyFill="1" applyBorder="1">
      <alignment vertical="center"/>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0" fontId="92" fillId="6" borderId="16" xfId="0" applyFont="1" applyFill="1" applyBorder="1" applyAlignment="1">
      <alignment horizontal="center"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0" xfId="0" applyFont="1" applyBorder="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0" fontId="92" fillId="6" borderId="16" xfId="0" applyFont="1" applyFill="1" applyBorder="1" applyAlignment="1">
      <alignment horizontal="center" vertical="center" shrinkToFit="1"/>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1"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154" fillId="6" borderId="12" xfId="0" applyFont="1" applyFill="1" applyBorder="1" applyAlignment="1">
      <alignment horizontal="center" vertical="center" wrapText="1"/>
    </xf>
    <xf numFmtId="0" fontId="153" fillId="6" borderId="12" xfId="0" applyFont="1" applyFill="1" applyBorder="1" applyAlignment="1">
      <alignment vertical="center" textRotation="255" wrapText="1"/>
    </xf>
    <xf numFmtId="0" fontId="153" fillId="6" borderId="5"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0" fontId="83" fillId="6" borderId="5" xfId="0" applyFont="1" applyFill="1" applyBorder="1" applyAlignment="1">
      <alignment horizontal="right" vertical="center" textRotation="255" wrapTex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0" fontId="83" fillId="6" borderId="5" xfId="0" applyFont="1" applyFill="1" applyBorder="1" applyAlignment="1">
      <alignment horizontal="right" vertical="center" textRotation="255"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9"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9"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9" xfId="0" applyFont="1" applyFill="1" applyBorder="1" applyAlignment="1" applyProtection="1">
      <alignment vertical="top" wrapText="1"/>
    </xf>
    <xf numFmtId="0" fontId="35" fillId="0" borderId="189" xfId="0" applyFont="1" applyFill="1" applyBorder="1" applyProtection="1">
      <alignment vertical="center"/>
    </xf>
    <xf numFmtId="0" fontId="143" fillId="0" borderId="203" xfId="0" applyFont="1" applyFill="1" applyBorder="1" applyAlignment="1" applyProtection="1">
      <alignment vertical="center" wrapText="1"/>
    </xf>
    <xf numFmtId="0" fontId="143" fillId="0" borderId="204" xfId="0" applyFont="1" applyFill="1" applyBorder="1" applyAlignment="1" applyProtection="1">
      <alignment vertical="center" wrapText="1"/>
    </xf>
    <xf numFmtId="0" fontId="43" fillId="0" borderId="204" xfId="0" applyFont="1" applyFill="1" applyBorder="1" applyAlignment="1" applyProtection="1">
      <alignment vertical="center" wrapText="1"/>
    </xf>
    <xf numFmtId="0" fontId="41" fillId="0" borderId="204" xfId="0" applyFont="1" applyFill="1" applyBorder="1" applyAlignment="1" applyProtection="1">
      <alignment horizontal="center"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31" fillId="3" borderId="208" xfId="0" applyFont="1" applyFill="1" applyBorder="1">
      <alignment vertical="center"/>
    </xf>
    <xf numFmtId="0" fontId="31" fillId="3" borderId="180" xfId="0" applyFont="1" applyFill="1" applyBorder="1">
      <alignment vertical="center"/>
    </xf>
    <xf numFmtId="0" fontId="44" fillId="0" borderId="90" xfId="5" applyFont="1" applyBorder="1" applyAlignment="1">
      <alignment horizontal="right" vertical="center"/>
    </xf>
    <xf numFmtId="49" fontId="31" fillId="0" borderId="0" xfId="0" applyNumberFormat="1" applyFont="1" applyAlignment="1">
      <alignment horizontal="right" vertical="center"/>
    </xf>
    <xf numFmtId="49" fontId="31" fillId="0" borderId="83" xfId="0" applyNumberFormat="1"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41" fillId="0" borderId="5" xfId="5" applyFont="1" applyFill="1" applyBorder="1">
      <alignment vertical="center"/>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3" borderId="209" xfId="0" applyFont="1" applyFill="1" applyBorder="1">
      <alignment vertical="center"/>
    </xf>
    <xf numFmtId="0" fontId="31" fillId="3" borderId="210" xfId="0" applyFont="1" applyFill="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44" fillId="0" borderId="85" xfId="5" applyFont="1" applyBorder="1" applyAlignment="1">
      <alignment vertical="center" shrinkToFit="1"/>
    </xf>
    <xf numFmtId="0" fontId="31" fillId="3" borderId="89" xfId="0" applyFont="1" applyFill="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1"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3"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0" fontId="31" fillId="12" borderId="5" xfId="0" applyFont="1" applyFill="1" applyBorder="1">
      <alignment vertical="center"/>
    </xf>
    <xf numFmtId="0" fontId="31" fillId="3" borderId="5" xfId="0" applyFont="1" applyFill="1" applyBorder="1" applyAlignment="1">
      <alignment vertical="center" shrinkToFit="1"/>
    </xf>
    <xf numFmtId="0" fontId="31" fillId="0" borderId="5" xfId="0" applyFont="1" applyBorder="1" applyAlignment="1">
      <alignment vertical="center" shrinkToFit="1"/>
    </xf>
    <xf numFmtId="0" fontId="7" fillId="3" borderId="26" xfId="0" applyFont="1" applyFill="1" applyBorder="1" applyProtection="1">
      <alignment vertical="center"/>
      <protection locked="0"/>
    </xf>
    <xf numFmtId="58" fontId="59" fillId="3" borderId="0" xfId="0" applyNumberFormat="1" applyFont="1" applyFill="1" applyAlignment="1">
      <alignment horizontal="right" vertical="center"/>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0" borderId="0" xfId="0" applyFont="1" applyAlignment="1" applyProtection="1">
      <alignment vertical="center" wrapText="1"/>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Protection="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135" fillId="0" borderId="26" xfId="0" applyFont="1" applyFill="1" applyBorder="1" applyAlignment="1" applyProtection="1">
      <alignment horizontal="left" vertical="center"/>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7" fillId="0" borderId="0" xfId="0" applyFont="1">
      <alignment vertical="center"/>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0" fontId="10" fillId="0" borderId="0" xfId="0" applyFont="1" applyFill="1" applyAlignment="1" applyProtection="1">
      <alignment vertical="center" wrapText="1"/>
    </xf>
    <xf numFmtId="189" fontId="127" fillId="3" borderId="16"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6" fillId="3" borderId="1" xfId="0" applyNumberFormat="1" applyFont="1" applyFill="1" applyBorder="1" applyAlignment="1">
      <alignment horizontal="center" vertical="center"/>
    </xf>
    <xf numFmtId="0" fontId="6" fillId="3" borderId="2" xfId="0" applyNumberFormat="1" applyFont="1" applyFill="1" applyBorder="1" applyAlignment="1">
      <alignment horizontal="center" vertical="center"/>
    </xf>
    <xf numFmtId="0" fontId="6" fillId="3" borderId="3" xfId="0" applyNumberFormat="1" applyFont="1" applyFill="1" applyBorder="1" applyAlignment="1">
      <alignment horizontal="center" vertical="center"/>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6" fillId="4" borderId="16" xfId="0" applyFont="1" applyFill="1" applyBorder="1" applyAlignment="1" applyProtection="1">
      <alignment horizontal="center" vertical="center" textRotation="255"/>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pplyProtection="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30" fillId="0" borderId="13" xfId="0" applyFont="1" applyFill="1" applyBorder="1" applyAlignment="1" applyProtection="1">
      <alignment vertical="center" wrapText="1"/>
    </xf>
    <xf numFmtId="0" fontId="30" fillId="0" borderId="0"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6" fillId="4" borderId="26" xfId="0" applyFont="1" applyFill="1" applyBorder="1" applyAlignment="1" applyProtection="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35" fillId="4" borderId="7" xfId="0" applyFont="1" applyFill="1" applyBorder="1" applyAlignment="1" applyProtection="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pplyProtection="1">
      <alignment horizontal="center" vertical="center"/>
    </xf>
    <xf numFmtId="0" fontId="13" fillId="3" borderId="6" xfId="0" applyFont="1" applyFill="1" applyBorder="1" applyAlignment="1" applyProtection="1">
      <alignment horizontal="left" vertical="center" wrapText="1"/>
      <protection locked="0"/>
    </xf>
    <xf numFmtId="0" fontId="13" fillId="3" borderId="7" xfId="0" applyFont="1" applyFill="1" applyBorder="1" applyAlignment="1" applyProtection="1">
      <alignment horizontal="left" vertical="center" wrapText="1"/>
      <protection locked="0"/>
    </xf>
    <xf numFmtId="0" fontId="13" fillId="3" borderId="8" xfId="0" applyFont="1" applyFill="1" applyBorder="1" applyAlignment="1" applyProtection="1">
      <alignment horizontal="left" vertical="center" wrapText="1"/>
      <protection locked="0"/>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35" fillId="4" borderId="5" xfId="0" applyFont="1" applyFill="1" applyBorder="1" applyAlignment="1" applyProtection="1">
      <alignment horizontal="center" vertical="center"/>
    </xf>
    <xf numFmtId="0" fontId="53" fillId="0" borderId="0" xfId="0" applyFont="1" applyFill="1" applyBorder="1" applyAlignment="1" applyProtection="1">
      <alignment vertical="center" wrapText="1"/>
    </xf>
    <xf numFmtId="0" fontId="53" fillId="0" borderId="20"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4" fontId="17" fillId="3"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pplyProtection="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pplyProtection="1">
      <alignment vertical="center"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83" fontId="17" fillId="2" borderId="15" xfId="0" applyNumberFormat="1" applyFont="1" applyFill="1" applyBorder="1" applyAlignment="1" applyProtection="1">
      <alignment vertical="center" shrinkToFit="1"/>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wrapText="1"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180" fontId="17" fillId="3" borderId="37" xfId="1" applyNumberFormat="1" applyFont="1" applyFill="1" applyBorder="1" applyAlignment="1" applyProtection="1">
      <alignment horizontal="right" vertical="center" wrapText="1"/>
    </xf>
    <xf numFmtId="0" fontId="6" fillId="4" borderId="5" xfId="0" applyFont="1" applyFill="1" applyBorder="1" applyAlignment="1" applyProtection="1">
      <alignment horizontal="center"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pplyProtection="1">
      <alignment vertical="center" shrinkToFit="1"/>
    </xf>
    <xf numFmtId="0" fontId="53"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53" fillId="0" borderId="0" xfId="0" applyFont="1" applyBorder="1" applyAlignment="1" applyProtection="1">
      <alignment vertical="center" wrapText="1"/>
    </xf>
    <xf numFmtId="0" fontId="53" fillId="0" borderId="188"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8"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200" xfId="0" applyFont="1" applyFill="1" applyBorder="1" applyAlignment="1" applyProtection="1">
      <alignment horizontal="left" vertical="top" wrapText="1"/>
    </xf>
    <xf numFmtId="0" fontId="53" fillId="0" borderId="201" xfId="0" applyFont="1" applyFill="1" applyBorder="1" applyAlignment="1" applyProtection="1">
      <alignment horizontal="left" vertical="top" wrapText="1"/>
    </xf>
    <xf numFmtId="0" fontId="53" fillId="0" borderId="202" xfId="0" applyFont="1" applyFill="1" applyBorder="1" applyAlignment="1" applyProtection="1">
      <alignment horizontal="left" vertical="top" wrapText="1"/>
    </xf>
    <xf numFmtId="0" fontId="53" fillId="0" borderId="188"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9" xfId="0" applyFont="1" applyFill="1" applyBorder="1" applyAlignment="1" applyProtection="1">
      <alignment horizontal="left" vertical="top" wrapText="1"/>
    </xf>
    <xf numFmtId="0" fontId="53" fillId="0" borderId="189" xfId="0" applyFont="1" applyFill="1" applyBorder="1" applyAlignment="1" applyProtection="1">
      <alignmen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0" fontId="28" fillId="0" borderId="13" xfId="0" applyFont="1" applyFill="1" applyBorder="1" applyAlignment="1" applyProtection="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13" xfId="0" quotePrefix="1" applyFont="1" applyFill="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protection locked="0"/>
    </xf>
    <xf numFmtId="201" fontId="127" fillId="2" borderId="26" xfId="1" applyNumberFormat="1" applyFont="1" applyFill="1" applyBorder="1" applyAlignment="1" applyProtection="1">
      <alignment horizontal="right" vertical="center" shrinkToFit="1"/>
      <protection locked="0"/>
    </xf>
    <xf numFmtId="201" fontId="127" fillId="2" borderId="15" xfId="1" applyNumberFormat="1" applyFont="1" applyFill="1" applyBorder="1" applyAlignment="1" applyProtection="1">
      <alignment horizontal="right" vertical="center" shrinkToFit="1"/>
      <protection locked="0"/>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horizontal="left" vertical="center" wrapText="1"/>
    </xf>
    <xf numFmtId="0" fontId="41" fillId="0" borderId="0" xfId="0" applyFont="1" applyFill="1" applyBorder="1" applyAlignment="1">
      <alignment horizontal="lef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0" fontId="6" fillId="4" borderId="29" xfId="0" applyFont="1" applyFill="1" applyBorder="1" applyAlignment="1">
      <alignment horizontal="center" vertical="center" wrapText="1"/>
    </xf>
    <xf numFmtId="180" fontId="18" fillId="19" borderId="12" xfId="1" applyNumberFormat="1" applyFont="1" applyFill="1" applyBorder="1" applyAlignment="1">
      <alignment horizontal="right" vertical="center" shrinkToFit="1"/>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protection locked="0"/>
    </xf>
    <xf numFmtId="201" fontId="17" fillId="2" borderId="26" xfId="1" applyNumberFormat="1" applyFont="1" applyFill="1" applyBorder="1" applyAlignment="1" applyProtection="1">
      <alignment horizontal="right" vertical="center" shrinkToFit="1"/>
      <protection locked="0"/>
    </xf>
    <xf numFmtId="201" fontId="17" fillId="2" borderId="15" xfId="1" applyNumberFormat="1" applyFont="1" applyFill="1" applyBorder="1" applyAlignment="1" applyProtection="1">
      <alignment horizontal="right" vertical="center" shrinkToFit="1"/>
      <protection locked="0"/>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Fill="1" applyBorder="1" applyAlignment="1">
      <alignment horizontal="left" vertical="center" wrapTex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3" borderId="7" xfId="0" applyFont="1" applyFill="1" applyBorder="1" applyAlignment="1" applyProtection="1">
      <alignment horizontal="center" vertical="center"/>
      <protection locked="0"/>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7" fillId="0" borderId="0" xfId="17" applyFont="1" applyFill="1" applyBorder="1" applyAlignment="1" applyProtection="1">
      <alignment horizontal="center" vertical="center"/>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8"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35" fillId="0" borderId="0" xfId="5" applyFont="1" applyFill="1" applyBorder="1" applyAlignment="1">
      <alignment horizontal="center" vertical="top" textRotation="255" wrapText="1"/>
    </xf>
    <xf numFmtId="0" fontId="6" fillId="0" borderId="0" xfId="17" applyFont="1" applyFill="1" applyBorder="1" applyAlignment="1" applyProtection="1">
      <alignment vertical="top" textRotation="255"/>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111"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58" fontId="7" fillId="3" borderId="0" xfId="17" applyNumberFormat="1" applyFont="1" applyFill="1" applyAlignment="1" applyProtection="1">
      <alignment horizontal="right"/>
      <protection locked="0"/>
    </xf>
    <xf numFmtId="0" fontId="7" fillId="3" borderId="0" xfId="17" applyFont="1" applyFill="1" applyAlignment="1" applyProtection="1">
      <alignment horizontal="right"/>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38" fontId="35" fillId="2" borderId="12" xfId="1"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2"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0" fontId="35" fillId="0" borderId="136" xfId="5" applyFont="1" applyBorder="1">
      <alignment vertical="center"/>
    </xf>
    <xf numFmtId="0" fontId="35" fillId="0" borderId="148" xfId="5" applyFont="1" applyBorder="1">
      <alignment vertical="center"/>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6" fillId="4" borderId="5" xfId="0" applyFont="1" applyFill="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152" fillId="0" borderId="0" xfId="0" applyFont="1" applyFill="1" applyAlignment="1">
      <alignment horizontal="left" vertical="center"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4"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5" xfId="0" applyFont="1" applyFill="1" applyBorder="1" applyAlignment="1" applyProtection="1">
      <alignment vertical="center" wrapText="1"/>
      <protection locked="0"/>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6" fillId="0" borderId="0" xfId="0" applyFont="1" applyBorder="1" applyAlignment="1">
      <alignment horizontal="center" vertical="center"/>
    </xf>
    <xf numFmtId="0" fontId="41" fillId="4" borderId="5" xfId="0" applyFont="1" applyFill="1" applyBorder="1" applyAlignment="1" applyProtection="1">
      <alignment horizontal="center" vertical="center" wrapText="1"/>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0" fontId="41" fillId="4" borderId="12" xfId="0" applyFont="1" applyFill="1" applyBorder="1" applyAlignment="1" applyProtection="1">
      <alignment horizontal="center" vertical="center" wrapText="1"/>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16" xfId="5" applyFont="1" applyBorder="1" applyAlignment="1">
      <alignment horizontal="left" vertical="top"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28">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99FF"/>
      <color rgb="FF0000FF"/>
      <color rgb="FFC4C4C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29680</xdr:rowOff>
    </xdr:from>
    <xdr:to>
      <xdr:col>11</xdr:col>
      <xdr:colOff>431547</xdr:colOff>
      <xdr:row>45</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4754080"/>
          <a:ext cx="8092698" cy="1001670"/>
        </a:xfrm>
        <a:prstGeom prst="rect">
          <a:avLst/>
        </a:prstGeom>
      </xdr:spPr>
    </xdr:pic>
    <xdr:clientData/>
  </xdr:twoCellAnchor>
  <xdr:twoCellAnchor>
    <xdr:from>
      <xdr:col>4</xdr:col>
      <xdr:colOff>160515</xdr:colOff>
      <xdr:row>39</xdr:row>
      <xdr:rowOff>33992</xdr:rowOff>
    </xdr:from>
    <xdr:to>
      <xdr:col>4</xdr:col>
      <xdr:colOff>513862</xdr:colOff>
      <xdr:row>40</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40</xdr:row>
      <xdr:rowOff>93437</xdr:rowOff>
    </xdr:from>
    <xdr:to>
      <xdr:col>8</xdr:col>
      <xdr:colOff>414257</xdr:colOff>
      <xdr:row>43</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37</xdr:row>
      <xdr:rowOff>151848</xdr:rowOff>
    </xdr:from>
    <xdr:to>
      <xdr:col>5</xdr:col>
      <xdr:colOff>89729</xdr:colOff>
      <xdr:row>39</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38</xdr:row>
      <xdr:rowOff>186910</xdr:rowOff>
    </xdr:from>
    <xdr:to>
      <xdr:col>8</xdr:col>
      <xdr:colOff>511314</xdr:colOff>
      <xdr:row>40</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9356822" y="101888"/>
          <a:ext cx="4597196" cy="5742054"/>
          <a:chOff x="11109325" y="845770"/>
          <a:chExt cx="4737760" cy="5741213"/>
        </a:xfrm>
      </xdr:grpSpPr>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0F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0F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F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0F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0F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0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194597</xdr:colOff>
      <xdr:row>0</xdr:row>
      <xdr:rowOff>0</xdr:rowOff>
    </xdr:from>
    <xdr:to>
      <xdr:col>26</xdr:col>
      <xdr:colOff>564454</xdr:colOff>
      <xdr:row>13</xdr:row>
      <xdr:rowOff>0</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0818898" y="0"/>
          <a:ext cx="4821685" cy="3728065"/>
          <a:chOff x="10681609" y="37798"/>
          <a:chExt cx="3217692" cy="4888217"/>
        </a:xfrm>
      </xdr:grpSpPr>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10693739" y="988263"/>
            <a:ext cx="3205562" cy="3937752"/>
            <a:chOff x="10714667" y="-923645"/>
            <a:chExt cx="3175710" cy="5438178"/>
          </a:xfrm>
        </xdr:grpSpPr>
        <xdr:sp macro="" textlink="">
          <xdr:nvSpPr>
            <xdr:cNvPr id="5" name="線吹き出し 2 (枠付き) 19">
              <a:extLst>
                <a:ext uri="{FF2B5EF4-FFF2-40B4-BE49-F238E27FC236}">
                  <a16:creationId xmlns:a16="http://schemas.microsoft.com/office/drawing/2014/main" id="{00000000-0008-0000-11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100-000006000000}"/>
                </a:ext>
              </a:extLst>
            </xdr:cNvPr>
            <xdr:cNvSpPr/>
          </xdr:nvSpPr>
          <xdr:spPr>
            <a:xfrm>
              <a:off x="10732064" y="1653349"/>
              <a:ext cx="3151592" cy="1964623"/>
            </a:xfrm>
            <a:prstGeom prst="borderCallout2">
              <a:avLst>
                <a:gd name="adj1" fmla="val 53291"/>
                <a:gd name="adj2" fmla="val 413"/>
                <a:gd name="adj3" fmla="val -40859"/>
                <a:gd name="adj4" fmla="val -143779"/>
                <a:gd name="adj5" fmla="val -84335"/>
                <a:gd name="adj6" fmla="val -14601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1100-000007000000}"/>
                </a:ext>
              </a:extLst>
            </xdr:cNvPr>
            <xdr:cNvSpPr/>
          </xdr:nvSpPr>
          <xdr:spPr>
            <a:xfrm>
              <a:off x="10746336" y="3714645"/>
              <a:ext cx="3144041" cy="799888"/>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1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1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12</xdr:col>
      <xdr:colOff>23232</xdr:colOff>
      <xdr:row>0</xdr:row>
      <xdr:rowOff>84486</xdr:rowOff>
    </xdr:from>
    <xdr:to>
      <xdr:col>17</xdr:col>
      <xdr:colOff>635224</xdr:colOff>
      <xdr:row>11</xdr:row>
      <xdr:rowOff>0</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9964625" y="84486"/>
          <a:ext cx="4682238" cy="3309121"/>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2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2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2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2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7429500" y="0"/>
          <a:ext cx="3140075" cy="2683262"/>
          <a:chOff x="7545295" y="112058"/>
          <a:chExt cx="3187738" cy="1160300"/>
        </a:xfrm>
      </xdr:grpSpPr>
      <xdr:sp macro="" textlink="">
        <xdr:nvSpPr>
          <xdr:cNvPr id="3" name="Rectangle 65">
            <a:extLst>
              <a:ext uri="{FF2B5EF4-FFF2-40B4-BE49-F238E27FC236}">
                <a16:creationId xmlns:a16="http://schemas.microsoft.com/office/drawing/2014/main" id="{00000000-0008-0000-13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3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8215928" y="0"/>
          <a:ext cx="5249302" cy="58557019"/>
          <a:chOff x="8416762" y="0"/>
          <a:chExt cx="5320166" cy="61607642"/>
        </a:xfrm>
      </xdr:grpSpPr>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4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4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4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4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4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4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4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4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4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4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4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4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4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4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4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4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4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4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4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4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4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196850</xdr:colOff>
      <xdr:row>0</xdr:row>
      <xdr:rowOff>1</xdr:rowOff>
    </xdr:from>
    <xdr:to>
      <xdr:col>48</xdr:col>
      <xdr:colOff>38100</xdr:colOff>
      <xdr:row>48</xdr:row>
      <xdr:rowOff>114300</xdr:rowOff>
    </xdr:to>
    <xdr:grpSp>
      <xdr:nvGrpSpPr>
        <xdr:cNvPr id="9" name="グループ化 8">
          <a:extLst>
            <a:ext uri="{FF2B5EF4-FFF2-40B4-BE49-F238E27FC236}">
              <a16:creationId xmlns:a16="http://schemas.microsoft.com/office/drawing/2014/main" id="{00000000-0008-0000-1500-000009000000}"/>
            </a:ext>
          </a:extLst>
        </xdr:cNvPr>
        <xdr:cNvGrpSpPr/>
      </xdr:nvGrpSpPr>
      <xdr:grpSpPr>
        <a:xfrm>
          <a:off x="13230225" y="1"/>
          <a:ext cx="3559175" cy="10782299"/>
          <a:chOff x="12856933" y="90717"/>
          <a:chExt cx="3205305" cy="10341425"/>
        </a:xfrm>
      </xdr:grpSpPr>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5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5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5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5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5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8623300" y="1"/>
          <a:ext cx="4251325" cy="1997075"/>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6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6503904" y="6853"/>
          <a:ext cx="3555499" cy="7932153"/>
          <a:chOff x="6618061" y="29029"/>
          <a:chExt cx="4368799" cy="7903935"/>
        </a:xfrm>
      </xdr:grpSpPr>
      <xdr:sp macro="" textlink="">
        <xdr:nvSpPr>
          <xdr:cNvPr id="3" name="Rectangle 65">
            <a:extLst>
              <a:ext uri="{FF2B5EF4-FFF2-40B4-BE49-F238E27FC236}">
                <a16:creationId xmlns:a16="http://schemas.microsoft.com/office/drawing/2014/main" id="{00000000-0008-0000-17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7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91</xdr:row>
      <xdr:rowOff>121867</xdr:rowOff>
    </xdr:from>
    <xdr:to>
      <xdr:col>21</xdr:col>
      <xdr:colOff>635000</xdr:colOff>
      <xdr:row>96</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51807</xdr:colOff>
      <xdr:row>11</xdr:row>
      <xdr:rowOff>79983</xdr:rowOff>
    </xdr:from>
    <xdr:to>
      <xdr:col>9</xdr:col>
      <xdr:colOff>710039</xdr:colOff>
      <xdr:row>15</xdr:row>
      <xdr:rowOff>195371</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95482" y="3099408"/>
          <a:ext cx="3553832" cy="1029788"/>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4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6922238" y="0"/>
          <a:ext cx="3276476" cy="18762362"/>
          <a:chOff x="6895202" y="51313"/>
          <a:chExt cx="3219898" cy="19717071"/>
        </a:xfrm>
      </xdr:grpSpPr>
      <xdr:sp macro="" textlink="">
        <xdr:nvSpPr>
          <xdr:cNvPr id="8" name="Rectangle 65">
            <a:extLst>
              <a:ext uri="{FF2B5EF4-FFF2-40B4-BE49-F238E27FC236}">
                <a16:creationId xmlns:a16="http://schemas.microsoft.com/office/drawing/2014/main" id="{00000000-0008-0000-06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6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6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6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187</xdr:row>
      <xdr:rowOff>434865</xdr:rowOff>
    </xdr:to>
    <xdr:grpSp>
      <xdr:nvGrpSpPr>
        <xdr:cNvPr id="27" name="グループ化 26">
          <a:extLst>
            <a:ext uri="{FF2B5EF4-FFF2-40B4-BE49-F238E27FC236}">
              <a16:creationId xmlns:a16="http://schemas.microsoft.com/office/drawing/2014/main" id="{00000000-0008-0000-0700-00001B000000}"/>
            </a:ext>
          </a:extLst>
        </xdr:cNvPr>
        <xdr:cNvGrpSpPr/>
      </xdr:nvGrpSpPr>
      <xdr:grpSpPr>
        <a:xfrm>
          <a:off x="6025007" y="124128"/>
          <a:ext cx="4554515" cy="48951323"/>
          <a:chOff x="6015000" y="44450"/>
          <a:chExt cx="4549471" cy="48594415"/>
        </a:xfrm>
      </xdr:grpSpPr>
      <xdr:grpSp>
        <xdr:nvGrpSpPr>
          <xdr:cNvPr id="28" name="グループ化 27">
            <a:extLst>
              <a:ext uri="{FF2B5EF4-FFF2-40B4-BE49-F238E27FC236}">
                <a16:creationId xmlns:a16="http://schemas.microsoft.com/office/drawing/2014/main" id="{00000000-0008-0000-0700-00001C000000}"/>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00000000-0008-0000-07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7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7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7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7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7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00000000-0008-0000-0700-000023000000}"/>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700-000024000000}"/>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7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7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700-000028000000}"/>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7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7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7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7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7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7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7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7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7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7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700-00001D000000}"/>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878199" y="96865"/>
          <a:ext cx="7482233" cy="28304168"/>
          <a:chOff x="4859151" y="0"/>
          <a:chExt cx="7422067" cy="28732940"/>
        </a:xfrm>
      </xdr:grpSpPr>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8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8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8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8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8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8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3751719" y="0"/>
          <a:ext cx="3344690" cy="7852020"/>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9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9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9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831850</xdr:colOff>
          <xdr:row>10</xdr:row>
          <xdr:rowOff>146050</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241300</xdr:rowOff>
        </xdr:from>
        <xdr:to>
          <xdr:col>3</xdr:col>
          <xdr:colOff>660400</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9</xdr:row>
          <xdr:rowOff>241300</xdr:rowOff>
        </xdr:from>
        <xdr:to>
          <xdr:col>5</xdr:col>
          <xdr:colOff>660400</xdr:colOff>
          <xdr:row>11</xdr:row>
          <xdr:rowOff>222250</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241300</xdr:rowOff>
        </xdr:from>
        <xdr:to>
          <xdr:col>4</xdr:col>
          <xdr:colOff>660400</xdr:colOff>
          <xdr:row>11</xdr:row>
          <xdr:rowOff>222250</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114300</xdr:rowOff>
        </xdr:from>
        <xdr:to>
          <xdr:col>3</xdr:col>
          <xdr:colOff>660400</xdr:colOff>
          <xdr:row>17</xdr:row>
          <xdr:rowOff>107950</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114300</xdr:rowOff>
        </xdr:from>
        <xdr:to>
          <xdr:col>5</xdr:col>
          <xdr:colOff>660400</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660400</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146050</xdr:rowOff>
        </xdr:from>
        <xdr:to>
          <xdr:col>3</xdr:col>
          <xdr:colOff>660400</xdr:colOff>
          <xdr:row>19</xdr:row>
          <xdr:rowOff>146050</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18</xdr:row>
          <xdr:rowOff>146050</xdr:rowOff>
        </xdr:from>
        <xdr:to>
          <xdr:col>5</xdr:col>
          <xdr:colOff>660400</xdr:colOff>
          <xdr:row>19</xdr:row>
          <xdr:rowOff>146050</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146050</xdr:rowOff>
        </xdr:from>
        <xdr:to>
          <xdr:col>4</xdr:col>
          <xdr:colOff>660400</xdr:colOff>
          <xdr:row>19</xdr:row>
          <xdr:rowOff>146050</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0</xdr:rowOff>
        </xdr:from>
        <xdr:to>
          <xdr:col>3</xdr:col>
          <xdr:colOff>660400</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23</xdr:row>
          <xdr:rowOff>0</xdr:rowOff>
        </xdr:from>
        <xdr:to>
          <xdr:col>5</xdr:col>
          <xdr:colOff>660400</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660400</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12700</xdr:rowOff>
        </xdr:from>
        <xdr:to>
          <xdr:col>3</xdr:col>
          <xdr:colOff>666750</xdr:colOff>
          <xdr:row>27</xdr:row>
          <xdr:rowOff>241300</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12700</xdr:rowOff>
        </xdr:from>
        <xdr:to>
          <xdr:col>5</xdr:col>
          <xdr:colOff>666750</xdr:colOff>
          <xdr:row>27</xdr:row>
          <xdr:rowOff>241300</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412750</xdr:colOff>
          <xdr:row>25</xdr:row>
          <xdr:rowOff>12700</xdr:rowOff>
        </xdr:from>
        <xdr:to>
          <xdr:col>4</xdr:col>
          <xdr:colOff>666750</xdr:colOff>
          <xdr:row>27</xdr:row>
          <xdr:rowOff>241300</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260350</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260350</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412750</xdr:colOff>
          <xdr:row>32</xdr:row>
          <xdr:rowOff>133350</xdr:rowOff>
        </xdr:from>
        <xdr:to>
          <xdr:col>4</xdr:col>
          <xdr:colOff>666750</xdr:colOff>
          <xdr:row>33</xdr:row>
          <xdr:rowOff>260350</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393700</xdr:colOff>
          <xdr:row>14</xdr:row>
          <xdr:rowOff>247650</xdr:rowOff>
        </xdr:from>
        <xdr:to>
          <xdr:col>9</xdr:col>
          <xdr:colOff>641350</xdr:colOff>
          <xdr:row>15</xdr:row>
          <xdr:rowOff>241300</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412750</xdr:colOff>
          <xdr:row>14</xdr:row>
          <xdr:rowOff>247650</xdr:rowOff>
        </xdr:from>
        <xdr:to>
          <xdr:col>11</xdr:col>
          <xdr:colOff>660400</xdr:colOff>
          <xdr:row>15</xdr:row>
          <xdr:rowOff>241300</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393700</xdr:colOff>
          <xdr:row>14</xdr:row>
          <xdr:rowOff>247650</xdr:rowOff>
        </xdr:from>
        <xdr:to>
          <xdr:col>10</xdr:col>
          <xdr:colOff>647700</xdr:colOff>
          <xdr:row>15</xdr:row>
          <xdr:rowOff>241300</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660400</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107950</xdr:rowOff>
        </xdr:from>
        <xdr:to>
          <xdr:col>9</xdr:col>
          <xdr:colOff>628650</xdr:colOff>
          <xdr:row>18</xdr:row>
          <xdr:rowOff>336550</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107950</xdr:rowOff>
        </xdr:from>
        <xdr:to>
          <xdr:col>11</xdr:col>
          <xdr:colOff>647700</xdr:colOff>
          <xdr:row>18</xdr:row>
          <xdr:rowOff>336550</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107950</xdr:rowOff>
        </xdr:from>
        <xdr:to>
          <xdr:col>10</xdr:col>
          <xdr:colOff>641350</xdr:colOff>
          <xdr:row>18</xdr:row>
          <xdr:rowOff>336550</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393700</xdr:colOff>
          <xdr:row>27</xdr:row>
          <xdr:rowOff>12700</xdr:rowOff>
        </xdr:from>
        <xdr:to>
          <xdr:col>9</xdr:col>
          <xdr:colOff>641350</xdr:colOff>
          <xdr:row>28</xdr:row>
          <xdr:rowOff>241300</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412750</xdr:colOff>
          <xdr:row>27</xdr:row>
          <xdr:rowOff>12700</xdr:rowOff>
        </xdr:from>
        <xdr:to>
          <xdr:col>11</xdr:col>
          <xdr:colOff>660400</xdr:colOff>
          <xdr:row>28</xdr:row>
          <xdr:rowOff>241300</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393700</xdr:colOff>
          <xdr:row>27</xdr:row>
          <xdr:rowOff>12700</xdr:rowOff>
        </xdr:from>
        <xdr:to>
          <xdr:col>10</xdr:col>
          <xdr:colOff>647700</xdr:colOff>
          <xdr:row>28</xdr:row>
          <xdr:rowOff>241300</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412750</xdr:colOff>
          <xdr:row>29</xdr:row>
          <xdr:rowOff>12700</xdr:rowOff>
        </xdr:from>
        <xdr:to>
          <xdr:col>11</xdr:col>
          <xdr:colOff>660400</xdr:colOff>
          <xdr:row>30</xdr:row>
          <xdr:rowOff>241300</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393700</xdr:colOff>
          <xdr:row>29</xdr:row>
          <xdr:rowOff>12700</xdr:rowOff>
        </xdr:from>
        <xdr:to>
          <xdr:col>10</xdr:col>
          <xdr:colOff>647700</xdr:colOff>
          <xdr:row>30</xdr:row>
          <xdr:rowOff>241300</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660400</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241300</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660400</xdr:colOff>
          <xdr:row>26</xdr:row>
          <xdr:rowOff>241300</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15200510" y="67381"/>
          <a:ext cx="3262840" cy="3978832"/>
          <a:chOff x="14907846" y="9770"/>
          <a:chExt cx="3209827" cy="4093306"/>
        </a:xfrm>
      </xdr:grpSpPr>
      <xdr:sp macro="" textlink="">
        <xdr:nvSpPr>
          <xdr:cNvPr id="3" name="Rectangle 65">
            <a:extLst>
              <a:ext uri="{FF2B5EF4-FFF2-40B4-BE49-F238E27FC236}">
                <a16:creationId xmlns:a16="http://schemas.microsoft.com/office/drawing/2014/main" id="{00000000-0008-0000-0D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D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80</xdr:row>
      <xdr:rowOff>282051</xdr:rowOff>
    </xdr:from>
    <xdr:ext cx="4224338" cy="3292261"/>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73</xdr:row>
      <xdr:rowOff>239596</xdr:rowOff>
    </xdr:to>
    <xdr:grpSp>
      <xdr:nvGrpSpPr>
        <xdr:cNvPr id="12" name="グループ化 11">
          <a:extLst>
            <a:ext uri="{FF2B5EF4-FFF2-40B4-BE49-F238E27FC236}">
              <a16:creationId xmlns:a16="http://schemas.microsoft.com/office/drawing/2014/main" id="{00000000-0008-0000-0E00-00000C000000}"/>
            </a:ext>
          </a:extLst>
        </xdr:cNvPr>
        <xdr:cNvGrpSpPr/>
      </xdr:nvGrpSpPr>
      <xdr:grpSpPr>
        <a:xfrm>
          <a:off x="7284434" y="59534"/>
          <a:ext cx="4523715" cy="19095907"/>
          <a:chOff x="7326057" y="133655"/>
          <a:chExt cx="4766212" cy="8836470"/>
        </a:xfrm>
      </xdr:grpSpPr>
      <xdr:grpSp>
        <xdr:nvGrpSpPr>
          <xdr:cNvPr id="13" name="グループ化 12">
            <a:extLst>
              <a:ext uri="{FF2B5EF4-FFF2-40B4-BE49-F238E27FC236}">
                <a16:creationId xmlns:a16="http://schemas.microsoft.com/office/drawing/2014/main" id="{00000000-0008-0000-0E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E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E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E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E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E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E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E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2" sqref="D2"/>
    </sheetView>
  </sheetViews>
  <sheetFormatPr defaultColWidth="9" defaultRowHeight="17.5" x14ac:dyDescent="0.2"/>
  <cols>
    <col min="1" max="2" width="2.90625" style="600" customWidth="1"/>
    <col min="3" max="3" width="13" style="600" customWidth="1"/>
    <col min="4" max="4" width="13.90625" style="600" customWidth="1"/>
    <col min="5" max="5" width="54.08984375" style="600" customWidth="1"/>
    <col min="6" max="6" width="2.6328125" style="600" customWidth="1"/>
    <col min="7" max="7" width="5.90625" style="600" customWidth="1"/>
    <col min="8" max="16384" width="9" style="600"/>
  </cols>
  <sheetData>
    <row r="1" spans="1:258" ht="24" customHeight="1" thickBot="1" x14ac:dyDescent="0.25">
      <c r="A1" s="598" t="s">
        <v>518</v>
      </c>
      <c r="B1" s="598"/>
      <c r="C1" s="598"/>
      <c r="D1" s="599"/>
      <c r="E1" s="599"/>
      <c r="F1" s="599"/>
    </row>
    <row r="2" spans="1:258" ht="21" customHeight="1" x14ac:dyDescent="0.2">
      <c r="A2" s="1036"/>
      <c r="B2" s="601" t="s">
        <v>517</v>
      </c>
      <c r="C2" s="602"/>
      <c r="D2" s="628" t="s">
        <v>6908</v>
      </c>
      <c r="E2" s="603" t="s">
        <v>516</v>
      </c>
      <c r="F2" s="1036"/>
    </row>
    <row r="3" spans="1:258" ht="21" customHeight="1" x14ac:dyDescent="0.2">
      <c r="A3" s="1036"/>
      <c r="B3" s="604" t="s">
        <v>515</v>
      </c>
      <c r="C3" s="605"/>
      <c r="D3" s="629" t="s">
        <v>6909</v>
      </c>
      <c r="E3" s="606" t="s">
        <v>514</v>
      </c>
      <c r="F3" s="1036"/>
    </row>
    <row r="4" spans="1:258" ht="21" customHeight="1" x14ac:dyDescent="0.2">
      <c r="A4" s="1036"/>
      <c r="B4" s="604" t="s">
        <v>513</v>
      </c>
      <c r="C4" s="605"/>
      <c r="D4" s="1630"/>
      <c r="E4" s="1631"/>
      <c r="F4" s="1036"/>
    </row>
    <row r="5" spans="1:258" ht="21" customHeight="1" x14ac:dyDescent="0.2">
      <c r="A5" s="1036"/>
      <c r="B5" s="604" t="s">
        <v>512</v>
      </c>
      <c r="C5" s="605"/>
      <c r="D5" s="1600"/>
      <c r="E5" s="607"/>
      <c r="F5" s="1036"/>
    </row>
    <row r="6" spans="1:258" ht="21" customHeight="1" thickBot="1" x14ac:dyDescent="0.25">
      <c r="A6" s="1036"/>
      <c r="B6" s="608" t="s">
        <v>511</v>
      </c>
      <c r="C6" s="609"/>
      <c r="D6" s="1632"/>
      <c r="E6" s="1633"/>
      <c r="F6" s="1036"/>
    </row>
    <row r="7" spans="1:258" ht="6.75" customHeight="1" x14ac:dyDescent="0.2">
      <c r="A7" s="1036"/>
      <c r="B7" s="1036"/>
      <c r="C7" s="1036"/>
      <c r="D7" s="1036"/>
      <c r="E7" s="1036"/>
      <c r="F7" s="1036"/>
    </row>
    <row r="8" spans="1:258" ht="24" customHeight="1" x14ac:dyDescent="0.2">
      <c r="A8" s="598" t="s">
        <v>510</v>
      </c>
      <c r="B8" s="599"/>
      <c r="C8" s="599"/>
      <c r="D8" s="599"/>
      <c r="E8" s="599"/>
      <c r="F8" s="599"/>
    </row>
    <row r="9" spans="1:258" ht="18" customHeight="1" x14ac:dyDescent="0.2">
      <c r="A9" s="1036"/>
      <c r="B9" s="1610" t="s">
        <v>509</v>
      </c>
      <c r="C9" s="1610"/>
      <c r="D9" s="1610"/>
      <c r="E9" s="1610"/>
      <c r="F9" s="1036"/>
    </row>
    <row r="10" spans="1:258" ht="34.5" customHeight="1" x14ac:dyDescent="0.2">
      <c r="A10" s="1036"/>
      <c r="B10" s="1610" t="s">
        <v>508</v>
      </c>
      <c r="C10" s="1610"/>
      <c r="D10" s="1610"/>
      <c r="E10" s="1610"/>
      <c r="F10" s="1036"/>
    </row>
    <row r="11" spans="1:258" ht="18" customHeight="1" x14ac:dyDescent="0.2">
      <c r="A11" s="1036"/>
      <c r="B11" s="1611" t="s">
        <v>507</v>
      </c>
      <c r="C11" s="1611"/>
      <c r="D11" s="1611"/>
      <c r="E11" s="1611"/>
      <c r="F11" s="1036"/>
    </row>
    <row r="12" spans="1:258" ht="34.5" customHeight="1" x14ac:dyDescent="0.2">
      <c r="A12" s="1036"/>
      <c r="B12" s="1612" t="s">
        <v>6818</v>
      </c>
      <c r="C12" s="1612"/>
      <c r="D12" s="1612"/>
      <c r="E12" s="1612"/>
      <c r="F12" s="1036"/>
      <c r="I12" s="1629"/>
      <c r="J12" s="1629"/>
      <c r="K12" s="1629"/>
      <c r="L12" s="1629"/>
      <c r="M12" s="1629"/>
      <c r="N12" s="1629"/>
      <c r="O12" s="1629"/>
      <c r="P12" s="1629"/>
      <c r="Q12" s="1629"/>
      <c r="R12" s="1629"/>
      <c r="S12" s="1629"/>
      <c r="T12" s="1629"/>
      <c r="U12" s="1629"/>
      <c r="V12" s="1629"/>
      <c r="W12" s="1629"/>
      <c r="X12" s="1629"/>
      <c r="Y12" s="1629"/>
      <c r="Z12" s="1629"/>
      <c r="AA12" s="1629"/>
      <c r="AB12" s="1629"/>
      <c r="AC12" s="1629"/>
      <c r="AD12" s="1629"/>
      <c r="AE12" s="1629"/>
      <c r="AF12" s="1629"/>
      <c r="AG12" s="1629"/>
      <c r="AH12" s="1629"/>
      <c r="AI12" s="1629"/>
      <c r="AJ12" s="1629"/>
      <c r="AK12" s="1629"/>
      <c r="AL12" s="1629"/>
      <c r="AM12" s="1629"/>
      <c r="AN12" s="1629"/>
      <c r="AO12" s="1629"/>
      <c r="AP12" s="1629"/>
      <c r="AQ12" s="1629"/>
      <c r="AR12" s="1629"/>
      <c r="AS12" s="1629"/>
      <c r="AT12" s="1629"/>
      <c r="AU12" s="1629"/>
      <c r="AV12" s="1629"/>
      <c r="AW12" s="1629"/>
      <c r="AX12" s="1629"/>
      <c r="AY12" s="1629"/>
      <c r="AZ12" s="1629"/>
      <c r="BA12" s="1629"/>
      <c r="BB12" s="1629"/>
      <c r="BC12" s="1629"/>
      <c r="BD12" s="1629"/>
      <c r="BE12" s="1629"/>
      <c r="BF12" s="1629"/>
      <c r="BG12" s="1629"/>
      <c r="BH12" s="1629"/>
      <c r="BI12" s="1629"/>
      <c r="BJ12" s="1629"/>
      <c r="BK12" s="1629"/>
      <c r="BL12" s="1629"/>
      <c r="BM12" s="1629"/>
      <c r="BN12" s="1629"/>
      <c r="BO12" s="1629"/>
      <c r="BP12" s="1629"/>
      <c r="BQ12" s="1629"/>
      <c r="BR12" s="1629"/>
      <c r="BS12" s="1629"/>
      <c r="BT12" s="1629"/>
      <c r="BU12" s="1629"/>
      <c r="BV12" s="1629"/>
      <c r="BW12" s="1629"/>
      <c r="BX12" s="1629"/>
      <c r="BY12" s="1629"/>
      <c r="BZ12" s="1629"/>
      <c r="CA12" s="1629"/>
      <c r="CB12" s="1629"/>
      <c r="CC12" s="1629"/>
      <c r="CD12" s="1629"/>
      <c r="CE12" s="1629"/>
      <c r="CF12" s="1629"/>
      <c r="CG12" s="1629"/>
      <c r="CH12" s="1629"/>
      <c r="CI12" s="1629"/>
      <c r="CJ12" s="1629"/>
      <c r="CK12" s="1629"/>
      <c r="CL12" s="1629"/>
      <c r="CM12" s="1629"/>
      <c r="CN12" s="1629"/>
      <c r="CO12" s="1629"/>
      <c r="CP12" s="1629"/>
      <c r="CQ12" s="1629"/>
      <c r="CR12" s="1629"/>
      <c r="CS12" s="1629"/>
      <c r="CT12" s="1629"/>
      <c r="CU12" s="1629"/>
      <c r="CV12" s="1629"/>
      <c r="CW12" s="1629"/>
      <c r="CX12" s="1629"/>
      <c r="CY12" s="1629"/>
      <c r="CZ12" s="1629"/>
      <c r="DA12" s="1629"/>
      <c r="DB12" s="1629"/>
      <c r="DC12" s="1629"/>
      <c r="DD12" s="1629"/>
      <c r="DE12" s="1629"/>
      <c r="DF12" s="1629"/>
      <c r="DG12" s="1629"/>
      <c r="DH12" s="1629"/>
      <c r="DI12" s="1629"/>
      <c r="DJ12" s="1629"/>
      <c r="DK12" s="1629"/>
      <c r="DL12" s="1629"/>
      <c r="DM12" s="1629"/>
      <c r="DN12" s="1629"/>
      <c r="DO12" s="1629"/>
      <c r="DP12" s="1629"/>
      <c r="DQ12" s="1629"/>
      <c r="DR12" s="1629"/>
      <c r="DS12" s="1629"/>
      <c r="DT12" s="1629"/>
      <c r="DU12" s="1629"/>
      <c r="DV12" s="1629"/>
      <c r="DW12" s="1629"/>
      <c r="DX12" s="1629"/>
      <c r="DY12" s="1629"/>
      <c r="DZ12" s="1629"/>
      <c r="EA12" s="1629"/>
      <c r="EB12" s="1629"/>
      <c r="EC12" s="1629"/>
      <c r="ED12" s="1629"/>
      <c r="EE12" s="1629"/>
      <c r="EF12" s="1629"/>
      <c r="EG12" s="1629"/>
      <c r="EH12" s="1629"/>
      <c r="EI12" s="1629"/>
      <c r="EJ12" s="1629"/>
      <c r="EK12" s="1629"/>
      <c r="EL12" s="1629"/>
      <c r="EM12" s="1629"/>
      <c r="EN12" s="1629"/>
      <c r="EO12" s="1629"/>
      <c r="EP12" s="1629"/>
      <c r="EQ12" s="1629"/>
      <c r="ER12" s="1629"/>
      <c r="ES12" s="1629"/>
      <c r="ET12" s="1629"/>
      <c r="EU12" s="1629"/>
      <c r="EV12" s="1629"/>
      <c r="EW12" s="1629"/>
      <c r="EX12" s="1629"/>
      <c r="EY12" s="1629"/>
      <c r="EZ12" s="1629"/>
      <c r="FA12" s="1629"/>
      <c r="FB12" s="1629"/>
      <c r="FC12" s="1629"/>
      <c r="FD12" s="1629"/>
      <c r="FE12" s="1629"/>
      <c r="FF12" s="1629"/>
      <c r="FG12" s="1629"/>
      <c r="FH12" s="1629"/>
      <c r="FI12" s="1629"/>
      <c r="FJ12" s="1629"/>
      <c r="FK12" s="1629"/>
      <c r="FL12" s="1629"/>
      <c r="FM12" s="1629"/>
      <c r="FN12" s="1629"/>
      <c r="FO12" s="1629"/>
      <c r="FP12" s="1629"/>
      <c r="FQ12" s="1629"/>
      <c r="FR12" s="1629"/>
      <c r="FS12" s="1629"/>
      <c r="FT12" s="1629"/>
      <c r="FU12" s="1629"/>
      <c r="FV12" s="1629"/>
      <c r="FW12" s="1629"/>
      <c r="FX12" s="1629"/>
      <c r="FY12" s="1629"/>
      <c r="FZ12" s="1629"/>
      <c r="GA12" s="1629"/>
      <c r="GB12" s="1629"/>
      <c r="GC12" s="1629"/>
      <c r="GD12" s="1629"/>
      <c r="GE12" s="1629"/>
      <c r="GF12" s="1629"/>
      <c r="GG12" s="1629"/>
      <c r="GH12" s="1629"/>
      <c r="GI12" s="1629"/>
      <c r="GJ12" s="1629"/>
      <c r="GK12" s="1629"/>
      <c r="GL12" s="1629"/>
      <c r="GM12" s="1629"/>
      <c r="GN12" s="1629"/>
      <c r="GO12" s="1629"/>
      <c r="GP12" s="1629"/>
      <c r="GQ12" s="1629"/>
      <c r="GR12" s="1629"/>
      <c r="GS12" s="1629"/>
      <c r="GT12" s="1629"/>
      <c r="GU12" s="1629"/>
      <c r="GV12" s="1629"/>
      <c r="GW12" s="1629"/>
      <c r="GX12" s="1629"/>
      <c r="GY12" s="1629"/>
      <c r="GZ12" s="1629"/>
      <c r="HA12" s="1629"/>
      <c r="HB12" s="1629"/>
      <c r="HC12" s="1629"/>
      <c r="HD12" s="1629"/>
      <c r="HE12" s="1629"/>
      <c r="HF12" s="1629"/>
      <c r="HG12" s="1629"/>
      <c r="HH12" s="1629"/>
      <c r="HI12" s="1629"/>
      <c r="HJ12" s="1629"/>
      <c r="HK12" s="1629"/>
      <c r="HL12" s="1629"/>
      <c r="HM12" s="1629"/>
      <c r="HN12" s="1629"/>
      <c r="HO12" s="1629"/>
      <c r="HP12" s="1629"/>
      <c r="HQ12" s="1629"/>
      <c r="HR12" s="1629"/>
      <c r="HS12" s="1629"/>
      <c r="HT12" s="1629"/>
      <c r="HU12" s="1629"/>
      <c r="HV12" s="1629"/>
      <c r="HW12" s="1629"/>
      <c r="HX12" s="1629"/>
      <c r="HY12" s="1629"/>
      <c r="HZ12" s="1629"/>
      <c r="IA12" s="1629"/>
      <c r="IB12" s="1629"/>
      <c r="IC12" s="1629"/>
      <c r="ID12" s="1629"/>
      <c r="IE12" s="1629"/>
      <c r="IF12" s="1629"/>
      <c r="IG12" s="1629"/>
      <c r="IH12" s="1629"/>
      <c r="II12" s="1629"/>
      <c r="IJ12" s="1629"/>
      <c r="IK12" s="1629"/>
      <c r="IL12" s="1629"/>
      <c r="IM12" s="1629"/>
      <c r="IN12" s="1629"/>
      <c r="IO12" s="1629"/>
      <c r="IP12" s="1629"/>
      <c r="IQ12" s="1629"/>
      <c r="IR12" s="1629"/>
      <c r="IS12" s="1629"/>
      <c r="IT12" s="1629"/>
      <c r="IU12" s="1629"/>
      <c r="IV12" s="1629"/>
      <c r="IW12" s="1629"/>
      <c r="IX12" s="1629"/>
    </row>
    <row r="13" spans="1:258" ht="34.5" customHeight="1" x14ac:dyDescent="0.2">
      <c r="A13" s="1036"/>
      <c r="B13" s="1610" t="s">
        <v>506</v>
      </c>
      <c r="C13" s="1610"/>
      <c r="D13" s="1610"/>
      <c r="E13" s="1610"/>
      <c r="F13" s="1036"/>
      <c r="I13" s="1629"/>
      <c r="J13" s="1629"/>
      <c r="K13" s="1629"/>
      <c r="L13" s="1629"/>
      <c r="M13" s="1629"/>
      <c r="N13" s="1629"/>
      <c r="O13" s="1629"/>
      <c r="P13" s="1629"/>
      <c r="Q13" s="1629"/>
      <c r="R13" s="1629"/>
      <c r="S13" s="1629"/>
      <c r="T13" s="1629"/>
      <c r="U13" s="1629"/>
      <c r="V13" s="1629"/>
      <c r="W13" s="1629"/>
      <c r="X13" s="1629"/>
      <c r="Y13" s="1629"/>
      <c r="Z13" s="1629"/>
      <c r="AA13" s="1629"/>
      <c r="AB13" s="1629"/>
      <c r="AC13" s="1629"/>
      <c r="AD13" s="1629"/>
      <c r="AE13" s="1629"/>
      <c r="AF13" s="1629"/>
      <c r="AG13" s="1629"/>
      <c r="AH13" s="1629"/>
      <c r="AI13" s="1629"/>
      <c r="AJ13" s="1629"/>
      <c r="AK13" s="1629"/>
      <c r="AL13" s="1629"/>
      <c r="AM13" s="1629"/>
      <c r="AN13" s="1629"/>
      <c r="AO13" s="1629"/>
      <c r="AP13" s="1629"/>
      <c r="AQ13" s="1629"/>
      <c r="AR13" s="1629"/>
      <c r="AS13" s="1629"/>
      <c r="AT13" s="1629"/>
      <c r="AU13" s="1629"/>
      <c r="AV13" s="1629"/>
      <c r="AW13" s="1629"/>
      <c r="AX13" s="1629"/>
      <c r="AY13" s="1629"/>
      <c r="AZ13" s="1629"/>
      <c r="BA13" s="1629"/>
      <c r="BB13" s="1629"/>
      <c r="BC13" s="1629"/>
      <c r="BD13" s="1629"/>
      <c r="BE13" s="1629"/>
      <c r="BF13" s="1629"/>
      <c r="BG13" s="1629"/>
      <c r="BH13" s="1629"/>
      <c r="BI13" s="1629"/>
      <c r="BJ13" s="1629"/>
      <c r="BK13" s="1629"/>
      <c r="BL13" s="1629"/>
      <c r="BM13" s="1629"/>
      <c r="BN13" s="1629"/>
      <c r="BO13" s="1629"/>
      <c r="BP13" s="1629"/>
      <c r="BQ13" s="1629"/>
      <c r="BR13" s="1629"/>
      <c r="BS13" s="1629"/>
      <c r="BT13" s="1629"/>
      <c r="BU13" s="1629"/>
      <c r="BV13" s="1629"/>
      <c r="BW13" s="1629"/>
      <c r="BX13" s="1629"/>
      <c r="BY13" s="1629"/>
      <c r="BZ13" s="1629"/>
      <c r="CA13" s="1629"/>
      <c r="CB13" s="1629"/>
      <c r="CC13" s="1629"/>
      <c r="CD13" s="1629"/>
      <c r="CE13" s="1629"/>
      <c r="CF13" s="1629"/>
      <c r="CG13" s="1629"/>
      <c r="CH13" s="1629"/>
      <c r="CI13" s="1629"/>
      <c r="CJ13" s="1629"/>
      <c r="CK13" s="1629"/>
      <c r="CL13" s="1629"/>
      <c r="CM13" s="1629"/>
      <c r="CN13" s="1629"/>
      <c r="CO13" s="1629"/>
      <c r="CP13" s="1629"/>
      <c r="CQ13" s="1629"/>
      <c r="CR13" s="1629"/>
      <c r="CS13" s="1629"/>
      <c r="CT13" s="1629"/>
      <c r="CU13" s="1629"/>
      <c r="CV13" s="1629"/>
      <c r="CW13" s="1629"/>
      <c r="CX13" s="1629"/>
      <c r="CY13" s="1629"/>
      <c r="CZ13" s="1629"/>
      <c r="DA13" s="1629"/>
      <c r="DB13" s="1629"/>
      <c r="DC13" s="1629"/>
      <c r="DD13" s="1629"/>
      <c r="DE13" s="1629"/>
      <c r="DF13" s="1629"/>
      <c r="DG13" s="1629"/>
      <c r="DH13" s="1629"/>
      <c r="DI13" s="1629"/>
      <c r="DJ13" s="1629"/>
      <c r="DK13" s="1629"/>
      <c r="DL13" s="1629"/>
      <c r="DM13" s="1629"/>
      <c r="DN13" s="1629"/>
      <c r="DO13" s="1629"/>
      <c r="DP13" s="1629"/>
      <c r="DQ13" s="1629"/>
      <c r="DR13" s="1629"/>
      <c r="DS13" s="1629"/>
      <c r="DT13" s="1629"/>
      <c r="DU13" s="1629"/>
      <c r="DV13" s="1629"/>
      <c r="DW13" s="1629"/>
      <c r="DX13" s="1629"/>
      <c r="DY13" s="1629"/>
      <c r="DZ13" s="1629"/>
      <c r="EA13" s="1629"/>
      <c r="EB13" s="1629"/>
      <c r="EC13" s="1629"/>
      <c r="ED13" s="1629"/>
      <c r="EE13" s="1629"/>
      <c r="EF13" s="1629"/>
      <c r="EG13" s="1629"/>
      <c r="EH13" s="1629"/>
      <c r="EI13" s="1629"/>
      <c r="EJ13" s="1629"/>
      <c r="EK13" s="1629"/>
      <c r="EL13" s="1629"/>
      <c r="EM13" s="1629"/>
      <c r="EN13" s="1629"/>
      <c r="EO13" s="1629"/>
      <c r="EP13" s="1629"/>
      <c r="EQ13" s="1629"/>
      <c r="ER13" s="1629"/>
      <c r="ES13" s="1629"/>
      <c r="ET13" s="1629"/>
      <c r="EU13" s="1629"/>
      <c r="EV13" s="1629"/>
      <c r="EW13" s="1629"/>
      <c r="EX13" s="1629"/>
      <c r="EY13" s="1629"/>
      <c r="EZ13" s="1629"/>
      <c r="FA13" s="1629"/>
      <c r="FB13" s="1629"/>
      <c r="FC13" s="1629"/>
      <c r="FD13" s="1629"/>
      <c r="FE13" s="1629"/>
      <c r="FF13" s="1629"/>
      <c r="FG13" s="1629"/>
      <c r="FH13" s="1629"/>
      <c r="FI13" s="1629"/>
      <c r="FJ13" s="1629"/>
      <c r="FK13" s="1629"/>
      <c r="FL13" s="1629"/>
      <c r="FM13" s="1629"/>
      <c r="FN13" s="1629"/>
      <c r="FO13" s="1629"/>
      <c r="FP13" s="1629"/>
      <c r="FQ13" s="1629"/>
      <c r="FR13" s="1629"/>
      <c r="FS13" s="1629"/>
      <c r="FT13" s="1629"/>
      <c r="FU13" s="1629"/>
      <c r="FV13" s="1629"/>
      <c r="FW13" s="1629"/>
      <c r="FX13" s="1629"/>
      <c r="FY13" s="1629"/>
      <c r="FZ13" s="1629"/>
      <c r="GA13" s="1629"/>
      <c r="GB13" s="1629"/>
      <c r="GC13" s="1629"/>
      <c r="GD13" s="1629"/>
      <c r="GE13" s="1629"/>
      <c r="GF13" s="1629"/>
      <c r="GG13" s="1629"/>
      <c r="GH13" s="1629"/>
      <c r="GI13" s="1629"/>
      <c r="GJ13" s="1629"/>
      <c r="GK13" s="1629"/>
      <c r="GL13" s="1629"/>
      <c r="GM13" s="1629"/>
      <c r="GN13" s="1629"/>
      <c r="GO13" s="1629"/>
      <c r="GP13" s="1629"/>
      <c r="GQ13" s="1629"/>
      <c r="GR13" s="1629"/>
      <c r="GS13" s="1629"/>
      <c r="GT13" s="1629"/>
      <c r="GU13" s="1629"/>
      <c r="GV13" s="1629"/>
      <c r="GW13" s="1629"/>
      <c r="GX13" s="1629"/>
      <c r="GY13" s="1629"/>
      <c r="GZ13" s="1629"/>
      <c r="HA13" s="1629"/>
      <c r="HB13" s="1629"/>
      <c r="HC13" s="1629"/>
      <c r="HD13" s="1629"/>
      <c r="HE13" s="1629"/>
      <c r="HF13" s="1629"/>
      <c r="HG13" s="1629"/>
      <c r="HH13" s="1629"/>
      <c r="HI13" s="1629"/>
      <c r="HJ13" s="1629"/>
      <c r="HK13" s="1629"/>
      <c r="HL13" s="1629"/>
      <c r="HM13" s="1629"/>
      <c r="HN13" s="1629"/>
      <c r="HO13" s="1629"/>
      <c r="HP13" s="1629"/>
      <c r="HQ13" s="1629"/>
      <c r="HR13" s="1629"/>
      <c r="HS13" s="1629"/>
      <c r="HT13" s="1629"/>
      <c r="HU13" s="1629"/>
      <c r="HV13" s="1629"/>
      <c r="HW13" s="1629"/>
      <c r="HX13" s="1629"/>
      <c r="HY13" s="1629"/>
      <c r="HZ13" s="1629"/>
      <c r="IA13" s="1629"/>
      <c r="IB13" s="1629"/>
      <c r="IC13" s="1629"/>
      <c r="ID13" s="1629"/>
      <c r="IE13" s="1629"/>
      <c r="IF13" s="1629"/>
      <c r="IG13" s="1629"/>
      <c r="IH13" s="1629"/>
      <c r="II13" s="1629"/>
      <c r="IJ13" s="1629"/>
      <c r="IK13" s="1629"/>
      <c r="IL13" s="1629"/>
      <c r="IM13" s="1629"/>
      <c r="IN13" s="1629"/>
      <c r="IO13" s="1629"/>
      <c r="IP13" s="1629"/>
      <c r="IQ13" s="1629"/>
      <c r="IR13" s="1629"/>
      <c r="IS13" s="1629"/>
      <c r="IT13" s="1629"/>
      <c r="IU13" s="1629"/>
      <c r="IV13" s="1629"/>
      <c r="IW13" s="1629"/>
      <c r="IX13" s="1629"/>
    </row>
    <row r="14" spans="1:258" s="1454" customFormat="1" ht="34.5" customHeight="1" x14ac:dyDescent="0.2">
      <c r="B14" s="1610" t="s">
        <v>6819</v>
      </c>
      <c r="C14" s="1610"/>
      <c r="D14" s="1610"/>
      <c r="E14" s="1610"/>
    </row>
    <row r="15" spans="1:258" ht="18" customHeight="1" x14ac:dyDescent="0.2">
      <c r="A15" s="1036"/>
      <c r="B15" s="1610" t="s">
        <v>505</v>
      </c>
      <c r="C15" s="1610"/>
      <c r="D15" s="1610"/>
      <c r="E15" s="1610"/>
      <c r="F15" s="1036"/>
    </row>
    <row r="16" spans="1:258" ht="6.75" customHeight="1" x14ac:dyDescent="0.2">
      <c r="A16" s="1036"/>
      <c r="B16" s="1036"/>
      <c r="C16" s="1036"/>
      <c r="D16" s="1036"/>
      <c r="E16" s="1036"/>
      <c r="F16" s="1036"/>
    </row>
    <row r="17" spans="1:258" ht="23.25" customHeight="1" x14ac:dyDescent="0.2">
      <c r="A17" s="598" t="s">
        <v>504</v>
      </c>
      <c r="B17" s="598"/>
      <c r="C17" s="599"/>
      <c r="D17" s="598"/>
      <c r="E17" s="598"/>
      <c r="F17" s="599"/>
      <c r="G17" s="599"/>
      <c r="H17" s="599"/>
      <c r="I17" s="1629"/>
      <c r="J17" s="1629"/>
      <c r="K17" s="1629"/>
      <c r="L17" s="1629"/>
      <c r="M17" s="1629"/>
      <c r="N17" s="1629"/>
      <c r="O17" s="1629"/>
      <c r="P17" s="1629"/>
      <c r="Q17" s="1629"/>
      <c r="R17" s="1629"/>
      <c r="S17" s="1629"/>
      <c r="T17" s="1629"/>
      <c r="U17" s="1629"/>
      <c r="V17" s="1629"/>
      <c r="W17" s="1629"/>
      <c r="X17" s="1629"/>
      <c r="Y17" s="1629"/>
      <c r="Z17" s="1629"/>
      <c r="AA17" s="1629"/>
      <c r="AB17" s="1629"/>
      <c r="AC17" s="1629"/>
      <c r="AD17" s="1629"/>
      <c r="AE17" s="1629"/>
      <c r="AF17" s="1629"/>
      <c r="AG17" s="1629"/>
      <c r="AH17" s="1629"/>
      <c r="AI17" s="1629"/>
      <c r="AJ17" s="1629"/>
      <c r="AK17" s="1629"/>
      <c r="AL17" s="1629"/>
      <c r="AM17" s="1629"/>
      <c r="AN17" s="1629"/>
      <c r="AO17" s="1629"/>
      <c r="AP17" s="1629"/>
      <c r="AQ17" s="1629"/>
      <c r="AR17" s="1629"/>
      <c r="AS17" s="1629"/>
      <c r="AT17" s="1629"/>
      <c r="AU17" s="1629"/>
      <c r="AV17" s="1629"/>
      <c r="AW17" s="1629"/>
      <c r="AX17" s="1629"/>
      <c r="AY17" s="1629"/>
      <c r="AZ17" s="1629"/>
      <c r="BA17" s="1629"/>
      <c r="BB17" s="1629"/>
      <c r="BC17" s="1629"/>
      <c r="BD17" s="1629"/>
      <c r="BE17" s="1629"/>
      <c r="BF17" s="1629"/>
      <c r="BG17" s="1629"/>
      <c r="BH17" s="1629"/>
      <c r="BI17" s="1629"/>
      <c r="BJ17" s="1629"/>
      <c r="BK17" s="1629"/>
      <c r="BL17" s="1629"/>
      <c r="BM17" s="1629"/>
      <c r="BN17" s="1629"/>
      <c r="BO17" s="1629"/>
      <c r="BP17" s="1629"/>
      <c r="BQ17" s="1629"/>
      <c r="BR17" s="1629"/>
      <c r="BS17" s="1629"/>
      <c r="BT17" s="1629"/>
      <c r="BU17" s="1629"/>
      <c r="BV17" s="1629"/>
      <c r="BW17" s="1629"/>
      <c r="BX17" s="1629"/>
      <c r="BY17" s="1629"/>
      <c r="BZ17" s="1629"/>
      <c r="CA17" s="1629"/>
      <c r="CB17" s="1629"/>
      <c r="CC17" s="1629"/>
      <c r="CD17" s="1629"/>
      <c r="CE17" s="1629"/>
      <c r="CF17" s="1629"/>
      <c r="CG17" s="1629"/>
      <c r="CH17" s="1629"/>
      <c r="CI17" s="1629"/>
      <c r="CJ17" s="1629"/>
      <c r="CK17" s="1629"/>
      <c r="CL17" s="1629"/>
      <c r="CM17" s="1629"/>
      <c r="CN17" s="1629"/>
      <c r="CO17" s="1629"/>
      <c r="CP17" s="1629"/>
      <c r="CQ17" s="1629"/>
      <c r="CR17" s="1629"/>
      <c r="CS17" s="1629"/>
      <c r="CT17" s="1629"/>
      <c r="CU17" s="1629"/>
      <c r="CV17" s="1629"/>
      <c r="CW17" s="1629"/>
      <c r="CX17" s="1629"/>
      <c r="CY17" s="1629"/>
      <c r="CZ17" s="1629"/>
      <c r="DA17" s="1629"/>
      <c r="DB17" s="1629"/>
      <c r="DC17" s="1629"/>
      <c r="DD17" s="1629"/>
      <c r="DE17" s="1629"/>
      <c r="DF17" s="1629"/>
      <c r="DG17" s="1629"/>
      <c r="DH17" s="1629"/>
      <c r="DI17" s="1629"/>
      <c r="DJ17" s="1629"/>
      <c r="DK17" s="1629"/>
      <c r="DL17" s="1629"/>
      <c r="DM17" s="1629"/>
      <c r="DN17" s="1629"/>
      <c r="DO17" s="1629"/>
      <c r="DP17" s="1629"/>
      <c r="DQ17" s="1629"/>
      <c r="DR17" s="1629"/>
      <c r="DS17" s="1629"/>
      <c r="DT17" s="1629"/>
      <c r="DU17" s="1629"/>
      <c r="DV17" s="1629"/>
      <c r="DW17" s="1629"/>
      <c r="DX17" s="1629"/>
      <c r="DY17" s="1629"/>
      <c r="DZ17" s="1629"/>
      <c r="EA17" s="1629"/>
      <c r="EB17" s="1629"/>
      <c r="EC17" s="1629"/>
      <c r="ED17" s="1629"/>
      <c r="EE17" s="1629"/>
      <c r="EF17" s="1629"/>
      <c r="EG17" s="1629"/>
      <c r="EH17" s="1629"/>
      <c r="EI17" s="1629"/>
      <c r="EJ17" s="1629"/>
      <c r="EK17" s="1629"/>
      <c r="EL17" s="1629"/>
      <c r="EM17" s="1629"/>
      <c r="EN17" s="1629"/>
      <c r="EO17" s="1629"/>
      <c r="EP17" s="1629"/>
      <c r="EQ17" s="1629"/>
      <c r="ER17" s="1629"/>
      <c r="ES17" s="1629"/>
      <c r="ET17" s="1629"/>
      <c r="EU17" s="1629"/>
      <c r="EV17" s="1629"/>
      <c r="EW17" s="1629"/>
      <c r="EX17" s="1629"/>
      <c r="EY17" s="1629"/>
      <c r="EZ17" s="1629"/>
      <c r="FA17" s="1629"/>
      <c r="FB17" s="1629"/>
      <c r="FC17" s="1629"/>
      <c r="FD17" s="1629"/>
      <c r="FE17" s="1629"/>
      <c r="FF17" s="1629"/>
      <c r="FG17" s="1629"/>
      <c r="FH17" s="1629"/>
      <c r="FI17" s="1629"/>
      <c r="FJ17" s="1629"/>
      <c r="FK17" s="1629"/>
      <c r="FL17" s="1629"/>
      <c r="FM17" s="1629"/>
      <c r="FN17" s="1629"/>
      <c r="FO17" s="1629"/>
      <c r="FP17" s="1629"/>
      <c r="FQ17" s="1629"/>
      <c r="FR17" s="1629"/>
      <c r="FS17" s="1629"/>
      <c r="FT17" s="1629"/>
      <c r="FU17" s="1629"/>
      <c r="FV17" s="1629"/>
      <c r="FW17" s="1629"/>
      <c r="FX17" s="1629"/>
      <c r="FY17" s="1629"/>
      <c r="FZ17" s="1629"/>
      <c r="GA17" s="1629"/>
      <c r="GB17" s="1629"/>
      <c r="GC17" s="1629"/>
      <c r="GD17" s="1629"/>
      <c r="GE17" s="1629"/>
      <c r="GF17" s="1629"/>
      <c r="GG17" s="1629"/>
      <c r="GH17" s="1629"/>
      <c r="GI17" s="1629"/>
      <c r="GJ17" s="1629"/>
      <c r="GK17" s="1629"/>
      <c r="GL17" s="1629"/>
      <c r="GM17" s="1629"/>
      <c r="GN17" s="1629"/>
      <c r="GO17" s="1629"/>
      <c r="GP17" s="1629"/>
      <c r="GQ17" s="1629"/>
      <c r="GR17" s="1629"/>
      <c r="GS17" s="1629"/>
      <c r="GT17" s="1629"/>
      <c r="GU17" s="1629"/>
      <c r="GV17" s="1629"/>
      <c r="GW17" s="1629"/>
      <c r="GX17" s="1629"/>
      <c r="GY17" s="1629"/>
      <c r="GZ17" s="1629"/>
      <c r="HA17" s="1629"/>
      <c r="HB17" s="1629"/>
      <c r="HC17" s="1629"/>
      <c r="HD17" s="1629"/>
      <c r="HE17" s="1629"/>
      <c r="HF17" s="1629"/>
      <c r="HG17" s="1629"/>
      <c r="HH17" s="1629"/>
      <c r="HI17" s="1629"/>
      <c r="HJ17" s="1629"/>
      <c r="HK17" s="1629"/>
      <c r="HL17" s="1629"/>
      <c r="HM17" s="1629"/>
      <c r="HN17" s="1629"/>
      <c r="HO17" s="1629"/>
      <c r="HP17" s="1629"/>
      <c r="HQ17" s="1629"/>
      <c r="HR17" s="1629"/>
      <c r="HS17" s="1629"/>
      <c r="HT17" s="1629"/>
      <c r="HU17" s="1629"/>
      <c r="HV17" s="1629"/>
      <c r="HW17" s="1629"/>
      <c r="HX17" s="1629"/>
      <c r="HY17" s="1629"/>
      <c r="HZ17" s="1629"/>
      <c r="IA17" s="1629"/>
      <c r="IB17" s="1629"/>
      <c r="IC17" s="1629"/>
      <c r="ID17" s="1629"/>
      <c r="IE17" s="1629"/>
      <c r="IF17" s="1629"/>
      <c r="IG17" s="1629"/>
      <c r="IH17" s="1629"/>
      <c r="II17" s="1629"/>
      <c r="IJ17" s="1629"/>
      <c r="IK17" s="1629"/>
      <c r="IL17" s="1629"/>
      <c r="IM17" s="1629"/>
      <c r="IN17" s="1629"/>
      <c r="IO17" s="1629"/>
      <c r="IP17" s="1629"/>
      <c r="IQ17" s="1629"/>
      <c r="IR17" s="1629"/>
      <c r="IS17" s="1629"/>
      <c r="IT17" s="1629"/>
      <c r="IU17" s="1629"/>
      <c r="IV17" s="1629"/>
      <c r="IW17" s="1629"/>
      <c r="IX17" s="1629"/>
    </row>
    <row r="18" spans="1:258" ht="21.75" customHeight="1" x14ac:dyDescent="0.2">
      <c r="A18" s="1036" t="s">
        <v>503</v>
      </c>
      <c r="B18" s="1036"/>
      <c r="C18" s="1036"/>
      <c r="D18" s="1036"/>
      <c r="E18" s="1036"/>
      <c r="F18" s="1036"/>
    </row>
    <row r="19" spans="1:258" ht="21" customHeight="1" x14ac:dyDescent="0.2">
      <c r="A19" s="1036"/>
      <c r="B19" s="1602" t="s">
        <v>461</v>
      </c>
      <c r="C19" s="1603"/>
      <c r="D19" s="610" t="s">
        <v>460</v>
      </c>
      <c r="E19" s="610" t="s">
        <v>478</v>
      </c>
      <c r="F19" s="1036"/>
    </row>
    <row r="20" spans="1:258" x14ac:dyDescent="0.2">
      <c r="A20" s="1036"/>
      <c r="B20" s="611" t="s">
        <v>502</v>
      </c>
      <c r="C20" s="611"/>
      <c r="D20" s="611" t="s">
        <v>471</v>
      </c>
      <c r="E20" s="612" t="s">
        <v>501</v>
      </c>
      <c r="F20" s="1036"/>
    </row>
    <row r="21" spans="1:258" ht="19.5" customHeight="1" x14ac:dyDescent="0.2">
      <c r="A21" s="1036"/>
      <c r="B21" s="611" t="s">
        <v>500</v>
      </c>
      <c r="C21" s="611"/>
      <c r="D21" s="611" t="s">
        <v>471</v>
      </c>
      <c r="E21" s="613" t="s">
        <v>499</v>
      </c>
      <c r="F21" s="1036"/>
    </row>
    <row r="22" spans="1:258" x14ac:dyDescent="0.2">
      <c r="A22" s="1036"/>
      <c r="B22" s="614" t="s">
        <v>498</v>
      </c>
      <c r="C22" s="611"/>
      <c r="D22" s="611" t="s">
        <v>471</v>
      </c>
      <c r="E22" s="612" t="s">
        <v>497</v>
      </c>
      <c r="F22" s="1036"/>
    </row>
    <row r="23" spans="1:258" x14ac:dyDescent="0.2">
      <c r="A23" s="615"/>
      <c r="B23" s="616"/>
      <c r="C23" s="1038" t="s">
        <v>496</v>
      </c>
      <c r="D23" s="614" t="s">
        <v>471</v>
      </c>
      <c r="E23" s="617" t="s">
        <v>495</v>
      </c>
      <c r="F23" s="1036"/>
    </row>
    <row r="24" spans="1:258" x14ac:dyDescent="0.2">
      <c r="A24" s="615"/>
      <c r="B24" s="616"/>
      <c r="C24" s="618" t="s">
        <v>494</v>
      </c>
      <c r="D24" s="619" t="s">
        <v>468</v>
      </c>
      <c r="E24" s="620" t="s">
        <v>493</v>
      </c>
      <c r="F24" s="1036"/>
    </row>
    <row r="25" spans="1:258" ht="19.5" customHeight="1" x14ac:dyDescent="0.2">
      <c r="A25" s="615"/>
      <c r="B25" s="616"/>
      <c r="C25" s="621" t="s">
        <v>492</v>
      </c>
      <c r="D25" s="611" t="s">
        <v>471</v>
      </c>
      <c r="E25" s="613" t="s">
        <v>491</v>
      </c>
      <c r="F25" s="1036"/>
    </row>
    <row r="26" spans="1:258" ht="19.5" customHeight="1" x14ac:dyDescent="0.2">
      <c r="A26" s="615"/>
      <c r="B26" s="616"/>
      <c r="C26" s="621" t="s">
        <v>490</v>
      </c>
      <c r="D26" s="614" t="s">
        <v>468</v>
      </c>
      <c r="E26" s="613" t="s">
        <v>489</v>
      </c>
      <c r="F26" s="1036"/>
    </row>
    <row r="27" spans="1:258" ht="19.5" customHeight="1" x14ac:dyDescent="0.2">
      <c r="A27" s="615"/>
      <c r="B27" s="1039"/>
      <c r="C27" s="621" t="s">
        <v>221</v>
      </c>
      <c r="D27" s="1634" t="s">
        <v>488</v>
      </c>
      <c r="E27" s="613" t="s">
        <v>487</v>
      </c>
      <c r="F27" s="1036"/>
    </row>
    <row r="28" spans="1:258" ht="19.5" customHeight="1" x14ac:dyDescent="0.2">
      <c r="A28" s="1036"/>
      <c r="B28" s="622" t="s">
        <v>481</v>
      </c>
      <c r="C28" s="622"/>
      <c r="D28" s="1635"/>
      <c r="E28" s="623" t="s">
        <v>486</v>
      </c>
      <c r="F28" s="1036"/>
    </row>
    <row r="29" spans="1:258" ht="19.5" customHeight="1" x14ac:dyDescent="0.2">
      <c r="A29" s="1036"/>
      <c r="B29" s="1606" t="s">
        <v>485</v>
      </c>
      <c r="C29" s="1607"/>
      <c r="D29" s="611" t="s">
        <v>468</v>
      </c>
      <c r="E29" s="613" t="s">
        <v>484</v>
      </c>
      <c r="F29" s="1036"/>
    </row>
    <row r="30" spans="1:258" ht="19.5" customHeight="1" x14ac:dyDescent="0.2">
      <c r="A30" s="1036"/>
      <c r="B30" s="1608" t="s">
        <v>483</v>
      </c>
      <c r="C30" s="1609"/>
      <c r="D30" s="611" t="s">
        <v>468</v>
      </c>
      <c r="E30" s="613" t="s">
        <v>482</v>
      </c>
      <c r="F30" s="1036"/>
    </row>
    <row r="31" spans="1:258" s="778" customFormat="1" ht="19.5" customHeight="1" x14ac:dyDescent="0.2">
      <c r="A31" s="1036"/>
      <c r="B31" s="1615" t="s">
        <v>4995</v>
      </c>
      <c r="C31" s="1616"/>
      <c r="D31" s="1613" t="s">
        <v>471</v>
      </c>
      <c r="E31" s="1619" t="s">
        <v>5001</v>
      </c>
      <c r="F31" s="1040"/>
      <c r="G31" s="1040"/>
    </row>
    <row r="32" spans="1:258" s="778" customFormat="1" ht="19.5" customHeight="1" x14ac:dyDescent="0.2">
      <c r="A32" s="1036"/>
      <c r="B32" s="1617"/>
      <c r="C32" s="1618"/>
      <c r="D32" s="1614"/>
      <c r="E32" s="1620"/>
      <c r="F32" s="1040"/>
      <c r="G32" s="1040"/>
    </row>
    <row r="33" spans="1:7" ht="19.5" customHeight="1" x14ac:dyDescent="0.2">
      <c r="A33" s="1036"/>
      <c r="B33" s="624" t="s">
        <v>481</v>
      </c>
      <c r="C33" s="624"/>
      <c r="D33" s="624" t="s">
        <v>471</v>
      </c>
      <c r="E33" s="623" t="s">
        <v>480</v>
      </c>
      <c r="F33" s="1040"/>
      <c r="G33" s="1040"/>
    </row>
    <row r="34" spans="1:7" ht="3.65" customHeight="1" x14ac:dyDescent="0.2">
      <c r="A34" s="1036"/>
      <c r="B34" s="1036"/>
      <c r="C34" s="1036"/>
      <c r="D34" s="1036"/>
      <c r="E34" s="1036"/>
      <c r="F34" s="1040"/>
      <c r="G34" s="1040"/>
    </row>
    <row r="35" spans="1:7" ht="17.25" customHeight="1" x14ac:dyDescent="0.2">
      <c r="A35" s="1036" t="s">
        <v>479</v>
      </c>
      <c r="B35" s="1036"/>
      <c r="C35" s="1036"/>
      <c r="D35" s="1036"/>
      <c r="E35" s="1036"/>
      <c r="F35" s="1040"/>
      <c r="G35" s="1040"/>
    </row>
    <row r="36" spans="1:7" ht="19.5" customHeight="1" x14ac:dyDescent="0.2">
      <c r="A36" s="1036"/>
      <c r="B36" s="1602" t="s">
        <v>461</v>
      </c>
      <c r="C36" s="1603"/>
      <c r="D36" s="610" t="s">
        <v>460</v>
      </c>
      <c r="E36" s="610" t="s">
        <v>478</v>
      </c>
      <c r="F36" s="1040"/>
      <c r="G36" s="1040"/>
    </row>
    <row r="37" spans="1:7" ht="19.5" customHeight="1" x14ac:dyDescent="0.2">
      <c r="A37" s="1036"/>
      <c r="B37" s="621" t="s">
        <v>477</v>
      </c>
      <c r="C37" s="621"/>
      <c r="D37" s="611" t="s">
        <v>476</v>
      </c>
      <c r="E37" s="625" t="s">
        <v>475</v>
      </c>
      <c r="F37" s="1040"/>
      <c r="G37" s="1040"/>
    </row>
    <row r="38" spans="1:7" ht="19.5" customHeight="1" x14ac:dyDescent="0.2">
      <c r="A38" s="1036"/>
      <c r="B38" s="621" t="s">
        <v>474</v>
      </c>
      <c r="C38" s="621"/>
      <c r="D38" s="611" t="s">
        <v>471</v>
      </c>
      <c r="E38" s="611" t="s">
        <v>473</v>
      </c>
      <c r="F38" s="1040"/>
      <c r="G38" s="1040"/>
    </row>
    <row r="39" spans="1:7" ht="19.5" customHeight="1" x14ac:dyDescent="0.2">
      <c r="A39" s="1036"/>
      <c r="B39" s="1038" t="s">
        <v>472</v>
      </c>
      <c r="C39" s="621"/>
      <c r="D39" s="611" t="s">
        <v>471</v>
      </c>
      <c r="E39" s="611" t="s">
        <v>470</v>
      </c>
      <c r="F39" s="1040"/>
      <c r="G39" s="1040"/>
    </row>
    <row r="40" spans="1:7" s="778" customFormat="1" ht="19.5" customHeight="1" x14ac:dyDescent="0.2">
      <c r="A40" s="1036"/>
      <c r="B40" s="1623"/>
      <c r="C40" s="1619" t="s">
        <v>4996</v>
      </c>
      <c r="D40" s="1613" t="s">
        <v>468</v>
      </c>
      <c r="E40" s="1613" t="s">
        <v>5004</v>
      </c>
      <c r="F40" s="1040"/>
      <c r="G40" s="1040"/>
    </row>
    <row r="41" spans="1:7" s="778" customFormat="1" ht="19.5" customHeight="1" x14ac:dyDescent="0.2">
      <c r="A41" s="1036"/>
      <c r="B41" s="1623"/>
      <c r="C41" s="1614"/>
      <c r="D41" s="1614"/>
      <c r="E41" s="1614"/>
      <c r="F41" s="1040"/>
      <c r="G41" s="1040"/>
    </row>
    <row r="42" spans="1:7" ht="19.5" customHeight="1" x14ac:dyDescent="0.2">
      <c r="A42" s="1036"/>
      <c r="B42" s="1623"/>
      <c r="C42" s="1625" t="s">
        <v>469</v>
      </c>
      <c r="D42" s="1627" t="s">
        <v>468</v>
      </c>
      <c r="E42" s="1621" t="s">
        <v>5003</v>
      </c>
      <c r="F42" s="1040"/>
      <c r="G42" s="1040"/>
    </row>
    <row r="43" spans="1:7" s="1034" customFormat="1" ht="19.5" customHeight="1" x14ac:dyDescent="0.2">
      <c r="A43" s="1036"/>
      <c r="B43" s="1624"/>
      <c r="C43" s="1626"/>
      <c r="D43" s="1628"/>
      <c r="E43" s="1622"/>
      <c r="F43" s="1040"/>
      <c r="G43" s="1040"/>
    </row>
    <row r="44" spans="1:7" s="778" customFormat="1" ht="19.5" customHeight="1" x14ac:dyDescent="0.2">
      <c r="A44" s="1036"/>
      <c r="B44" s="1615" t="s">
        <v>4995</v>
      </c>
      <c r="C44" s="1616"/>
      <c r="D44" s="1613" t="s">
        <v>471</v>
      </c>
      <c r="E44" s="1619" t="s">
        <v>5002</v>
      </c>
      <c r="F44" s="1040"/>
      <c r="G44" s="1040"/>
    </row>
    <row r="45" spans="1:7" s="778" customFormat="1" ht="19.5" customHeight="1" x14ac:dyDescent="0.2">
      <c r="A45" s="1036"/>
      <c r="B45" s="1617"/>
      <c r="C45" s="1618"/>
      <c r="D45" s="1614"/>
      <c r="E45" s="1620"/>
      <c r="F45" s="1040"/>
      <c r="G45" s="1040"/>
    </row>
    <row r="46" spans="1:7" s="778" customFormat="1" ht="19.5" customHeight="1" x14ac:dyDescent="0.2">
      <c r="A46" s="1036"/>
      <c r="B46" s="624" t="s">
        <v>481</v>
      </c>
      <c r="C46" s="624"/>
      <c r="D46" s="624" t="s">
        <v>476</v>
      </c>
      <c r="E46" s="623" t="s">
        <v>4998</v>
      </c>
      <c r="F46" s="1040"/>
      <c r="G46" s="1040"/>
    </row>
    <row r="47" spans="1:7" s="778" customFormat="1" ht="19.5" customHeight="1" x14ac:dyDescent="0.2">
      <c r="A47" s="1036"/>
      <c r="B47" s="624" t="s">
        <v>481</v>
      </c>
      <c r="C47" s="624"/>
      <c r="D47" s="624" t="s">
        <v>476</v>
      </c>
      <c r="E47" s="623" t="s">
        <v>5005</v>
      </c>
      <c r="F47" s="1040"/>
      <c r="G47" s="1040"/>
    </row>
    <row r="48" spans="1:7" s="778" customFormat="1" ht="19.5" customHeight="1" x14ac:dyDescent="0.2">
      <c r="A48" s="1036"/>
      <c r="B48" s="624" t="s">
        <v>481</v>
      </c>
      <c r="C48" s="624"/>
      <c r="D48" s="624" t="s">
        <v>476</v>
      </c>
      <c r="E48" s="623" t="s">
        <v>4997</v>
      </c>
      <c r="F48" s="1040"/>
      <c r="G48" s="1040"/>
    </row>
    <row r="49" spans="1:7" ht="4" customHeight="1" x14ac:dyDescent="0.2">
      <c r="A49" s="1036"/>
      <c r="B49" s="1036"/>
      <c r="C49" s="1036"/>
      <c r="D49" s="1036"/>
      <c r="E49" s="1036"/>
      <c r="F49" s="1040"/>
      <c r="G49" s="1040"/>
    </row>
    <row r="50" spans="1:7" ht="19.5" customHeight="1" x14ac:dyDescent="0.2">
      <c r="A50" s="1036" t="s">
        <v>467</v>
      </c>
      <c r="B50" s="1036"/>
      <c r="C50" s="1036"/>
      <c r="D50" s="1036"/>
      <c r="E50" s="1036"/>
      <c r="F50" s="1040"/>
      <c r="G50" s="1040"/>
    </row>
    <row r="51" spans="1:7" ht="19.5" customHeight="1" x14ac:dyDescent="0.2">
      <c r="A51" s="1036"/>
      <c r="B51" s="1604" t="s">
        <v>461</v>
      </c>
      <c r="C51" s="1605"/>
      <c r="D51" s="626" t="s">
        <v>460</v>
      </c>
      <c r="E51" s="626" t="s">
        <v>178</v>
      </c>
      <c r="F51" s="1036"/>
    </row>
    <row r="52" spans="1:7" ht="19.5" customHeight="1" x14ac:dyDescent="0.2">
      <c r="A52" s="1036"/>
      <c r="B52" s="611" t="s">
        <v>466</v>
      </c>
      <c r="C52" s="611"/>
      <c r="D52" s="627"/>
      <c r="E52" s="611" t="s">
        <v>465</v>
      </c>
      <c r="F52" s="1036"/>
    </row>
    <row r="53" spans="1:7" ht="19.5" customHeight="1" x14ac:dyDescent="0.2">
      <c r="A53" s="1036"/>
      <c r="B53" s="611" t="s">
        <v>464</v>
      </c>
      <c r="C53" s="611"/>
      <c r="D53" s="627"/>
      <c r="E53" s="611" t="s">
        <v>463</v>
      </c>
      <c r="F53" s="1036"/>
    </row>
    <row r="54" spans="1:7" ht="28.5" customHeight="1" x14ac:dyDescent="0.2">
      <c r="A54" s="1036" t="s">
        <v>462</v>
      </c>
      <c r="B54" s="1036"/>
      <c r="C54" s="1036"/>
      <c r="D54" s="1036"/>
      <c r="E54" s="1036"/>
      <c r="F54" s="1036"/>
    </row>
    <row r="55" spans="1:7" ht="19.5" customHeight="1" x14ac:dyDescent="0.2">
      <c r="A55" s="1036"/>
      <c r="B55" s="1604" t="s">
        <v>461</v>
      </c>
      <c r="C55" s="1605"/>
      <c r="D55" s="626" t="s">
        <v>460</v>
      </c>
      <c r="E55" s="626" t="s">
        <v>178</v>
      </c>
      <c r="F55" s="1036"/>
    </row>
    <row r="56" spans="1:7" ht="18.75" customHeight="1" x14ac:dyDescent="0.2">
      <c r="A56" s="1036"/>
      <c r="B56" s="611" t="s">
        <v>459</v>
      </c>
      <c r="C56" s="611"/>
      <c r="D56" s="627"/>
      <c r="E56" s="613" t="s">
        <v>458</v>
      </c>
      <c r="F56" s="1036"/>
    </row>
    <row r="57" spans="1:7" ht="18" customHeight="1" x14ac:dyDescent="0.2">
      <c r="A57" s="1036"/>
      <c r="B57" s="611" t="s">
        <v>457</v>
      </c>
      <c r="C57" s="611"/>
      <c r="D57" s="627"/>
      <c r="E57" s="611" t="s">
        <v>456</v>
      </c>
      <c r="F57" s="1036"/>
    </row>
    <row r="58" spans="1:7" ht="18" customHeight="1" x14ac:dyDescent="0.2">
      <c r="A58" s="1036"/>
      <c r="B58" s="611" t="s">
        <v>455</v>
      </c>
      <c r="C58" s="611"/>
      <c r="D58" s="627"/>
      <c r="E58" s="611" t="s">
        <v>452</v>
      </c>
      <c r="F58" s="1036"/>
    </row>
    <row r="59" spans="1:7" ht="18" customHeight="1" x14ac:dyDescent="0.2">
      <c r="A59" s="1036"/>
      <c r="B59" s="611" t="s">
        <v>454</v>
      </c>
      <c r="C59" s="611"/>
      <c r="D59" s="627"/>
      <c r="E59" s="611" t="s">
        <v>452</v>
      </c>
      <c r="F59" s="1036"/>
    </row>
    <row r="60" spans="1:7" x14ac:dyDescent="0.2">
      <c r="A60" s="1036"/>
      <c r="B60" s="611" t="s">
        <v>453</v>
      </c>
      <c r="C60" s="611"/>
      <c r="D60" s="627"/>
      <c r="E60" s="611" t="s">
        <v>452</v>
      </c>
      <c r="F60" s="1036"/>
    </row>
    <row r="61" spans="1:7" x14ac:dyDescent="0.2">
      <c r="A61" s="1036"/>
      <c r="B61" s="611" t="s">
        <v>451</v>
      </c>
      <c r="C61" s="611"/>
      <c r="D61" s="627"/>
      <c r="E61" s="611" t="s">
        <v>450</v>
      </c>
      <c r="F61" s="1036"/>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64" zoomScaleNormal="36" zoomScaleSheetLayoutView="118" workbookViewId="0">
      <selection activeCell="D6" sqref="D6"/>
    </sheetView>
  </sheetViews>
  <sheetFormatPr defaultColWidth="8.6328125" defaultRowHeight="17.5" x14ac:dyDescent="0.2"/>
  <cols>
    <col min="1" max="1" width="3.26953125" style="548" customWidth="1"/>
    <col min="2" max="4" width="5.90625" style="548" customWidth="1"/>
    <col min="5" max="14" width="6.26953125" style="548" customWidth="1"/>
    <col min="15" max="37" width="4.453125" style="548" customWidth="1"/>
    <col min="38" max="39" width="5.90625" style="548" customWidth="1"/>
    <col min="40" max="61" width="4.6328125" style="548" customWidth="1"/>
    <col min="62" max="16384" width="8.6328125" style="548"/>
  </cols>
  <sheetData>
    <row r="1" spans="1:38" s="550" customFormat="1" ht="20.149999999999999" customHeight="1" x14ac:dyDescent="0.2">
      <c r="A1" s="549"/>
      <c r="B1" s="642" t="s">
        <v>4669</v>
      </c>
      <c r="C1" s="642"/>
      <c r="D1" s="642"/>
      <c r="E1" s="642"/>
      <c r="F1" s="642"/>
      <c r="G1" s="642"/>
      <c r="H1" s="642"/>
      <c r="I1" s="595"/>
      <c r="J1" s="595"/>
      <c r="K1" s="595"/>
      <c r="L1" s="595"/>
      <c r="M1" s="595"/>
      <c r="N1" s="595"/>
      <c r="O1" s="595"/>
      <c r="P1" s="595"/>
      <c r="Q1" s="595"/>
      <c r="R1" s="595"/>
      <c r="S1" s="595"/>
      <c r="T1" s="595"/>
      <c r="U1" s="595"/>
      <c r="V1" s="595"/>
      <c r="W1" s="595"/>
      <c r="X1" s="595"/>
      <c r="Y1" s="595"/>
      <c r="Z1" s="595"/>
      <c r="AA1" s="636"/>
      <c r="AB1" s="636"/>
      <c r="AC1" s="636"/>
      <c r="AD1" s="636"/>
      <c r="AE1" s="636"/>
      <c r="AF1" s="636"/>
      <c r="AG1" s="636"/>
      <c r="AH1" s="636"/>
      <c r="AI1" s="636"/>
      <c r="AJ1" s="636"/>
      <c r="AK1" s="636"/>
      <c r="AL1" s="636"/>
    </row>
    <row r="2" spans="1:38" s="550" customFormat="1" ht="20.149999999999999" customHeight="1" x14ac:dyDescent="0.2">
      <c r="A2" s="549"/>
      <c r="B2" s="2395" t="s">
        <v>4670</v>
      </c>
      <c r="C2" s="2395"/>
      <c r="D2" s="2395"/>
      <c r="E2" s="2395"/>
      <c r="F2" s="2395"/>
      <c r="G2" s="2395"/>
      <c r="H2" s="2395"/>
      <c r="I2" s="637"/>
      <c r="J2" s="595"/>
      <c r="K2" s="595"/>
      <c r="L2" s="595"/>
      <c r="M2" s="595"/>
      <c r="N2" s="595"/>
      <c r="O2" s="595"/>
      <c r="P2" s="595"/>
      <c r="Q2" s="595"/>
      <c r="R2" s="595"/>
      <c r="S2" s="595"/>
      <c r="T2" s="595"/>
      <c r="U2" s="595"/>
      <c r="V2" s="595"/>
      <c r="W2" s="595"/>
      <c r="X2" s="595"/>
      <c r="Y2" s="595"/>
      <c r="Z2" s="595"/>
      <c r="AA2" s="636"/>
      <c r="AB2" s="636"/>
      <c r="AC2" s="636"/>
      <c r="AD2" s="636"/>
      <c r="AE2" s="636"/>
      <c r="AF2" s="636"/>
      <c r="AG2" s="636"/>
      <c r="AH2" s="636"/>
      <c r="AI2" s="636"/>
      <c r="AJ2" s="636"/>
      <c r="AK2" s="636"/>
      <c r="AL2" s="636"/>
    </row>
    <row r="3" spans="1:38" s="550" customFormat="1" ht="7" customHeight="1" x14ac:dyDescent="0.2">
      <c r="A3" s="549"/>
      <c r="B3" s="595"/>
      <c r="C3" s="638"/>
      <c r="D3" s="595"/>
      <c r="E3" s="595"/>
      <c r="F3" s="639"/>
      <c r="G3" s="595"/>
      <c r="H3" s="595"/>
      <c r="I3" s="640"/>
      <c r="J3" s="640"/>
      <c r="K3" s="640"/>
      <c r="L3" s="640"/>
      <c r="M3" s="595"/>
      <c r="N3" s="595"/>
      <c r="O3" s="595"/>
      <c r="P3" s="595"/>
      <c r="Q3" s="595"/>
      <c r="R3" s="595"/>
      <c r="S3" s="595"/>
      <c r="T3" s="595"/>
      <c r="U3" s="595"/>
      <c r="V3" s="595"/>
      <c r="W3" s="595"/>
      <c r="X3" s="595"/>
      <c r="Y3" s="595"/>
      <c r="Z3" s="595"/>
      <c r="AA3" s="636"/>
      <c r="AB3" s="636"/>
      <c r="AC3" s="636"/>
      <c r="AD3" s="636"/>
      <c r="AE3" s="636"/>
      <c r="AF3" s="636"/>
      <c r="AG3" s="636"/>
      <c r="AH3" s="636"/>
      <c r="AI3" s="636"/>
      <c r="AJ3" s="636"/>
      <c r="AK3" s="636"/>
      <c r="AL3" s="636"/>
    </row>
    <row r="4" spans="1:38" s="550" customFormat="1" ht="19" x14ac:dyDescent="0.2">
      <c r="A4" s="549"/>
      <c r="B4" s="642" t="s">
        <v>4671</v>
      </c>
      <c r="C4" s="643"/>
      <c r="D4" s="642"/>
      <c r="E4" s="642"/>
      <c r="F4" s="775"/>
      <c r="G4" s="642"/>
      <c r="H4" s="642"/>
      <c r="I4" s="644"/>
      <c r="J4" s="644"/>
      <c r="K4" s="644"/>
      <c r="L4" s="644"/>
      <c r="M4" s="642"/>
      <c r="N4" s="642"/>
      <c r="O4" s="642"/>
      <c r="P4" s="642"/>
      <c r="Q4" s="642"/>
      <c r="R4" s="642"/>
      <c r="S4" s="642"/>
      <c r="T4" s="642"/>
      <c r="U4" s="642"/>
      <c r="V4" s="642"/>
      <c r="W4" s="642"/>
      <c r="X4" s="642"/>
      <c r="Y4" s="595"/>
      <c r="Z4" s="595"/>
      <c r="AA4" s="636"/>
      <c r="AB4" s="636"/>
      <c r="AC4" s="636"/>
      <c r="AD4" s="636"/>
      <c r="AE4" s="636"/>
      <c r="AF4" s="636"/>
      <c r="AG4" s="636"/>
      <c r="AH4" s="636"/>
      <c r="AI4" s="636"/>
      <c r="AJ4" s="636"/>
      <c r="AK4" s="636"/>
      <c r="AL4" s="636"/>
    </row>
    <row r="5" spans="1:38" s="550" customFormat="1" ht="19" customHeight="1" x14ac:dyDescent="0.2">
      <c r="A5" s="549"/>
      <c r="B5" s="645"/>
      <c r="C5" s="2396" t="s">
        <v>438</v>
      </c>
      <c r="D5" s="2164"/>
      <c r="E5" s="2397"/>
      <c r="F5" s="2385" t="s">
        <v>439</v>
      </c>
      <c r="G5" s="2401"/>
      <c r="H5" s="2386"/>
      <c r="I5" s="645"/>
      <c r="J5" s="645" t="s">
        <v>4844</v>
      </c>
      <c r="K5" s="645"/>
      <c r="L5" s="645"/>
      <c r="M5" s="645"/>
      <c r="N5" s="645"/>
      <c r="O5" s="642"/>
      <c r="P5" s="642"/>
      <c r="Q5" s="642"/>
      <c r="R5" s="642"/>
      <c r="S5" s="642"/>
      <c r="T5" s="642"/>
      <c r="U5" s="642"/>
      <c r="V5" s="642"/>
      <c r="W5" s="642"/>
      <c r="X5" s="595"/>
      <c r="Y5" s="595"/>
      <c r="Z5" s="636"/>
      <c r="AA5" s="636"/>
      <c r="AB5" s="636"/>
      <c r="AC5" s="636"/>
      <c r="AD5" s="636"/>
      <c r="AE5" s="636"/>
      <c r="AF5" s="636"/>
      <c r="AG5" s="636"/>
      <c r="AH5" s="636"/>
      <c r="AI5" s="636"/>
      <c r="AJ5" s="636"/>
      <c r="AK5" s="636"/>
    </row>
    <row r="6" spans="1:38" s="550" customFormat="1" ht="19" x14ac:dyDescent="0.2">
      <c r="A6" s="549"/>
      <c r="B6" s="645"/>
      <c r="C6" s="806" t="s">
        <v>392</v>
      </c>
      <c r="D6" s="1392"/>
      <c r="E6" s="807" t="s">
        <v>79</v>
      </c>
      <c r="F6" s="808" t="s">
        <v>392</v>
      </c>
      <c r="G6" s="1380"/>
      <c r="H6" s="807" t="s">
        <v>79</v>
      </c>
      <c r="I6" s="645"/>
      <c r="J6" s="645"/>
      <c r="K6" s="645"/>
      <c r="L6" s="645"/>
      <c r="M6" s="645"/>
      <c r="N6" s="645"/>
      <c r="O6" s="642"/>
      <c r="P6" s="642"/>
      <c r="Q6" s="642"/>
      <c r="R6" s="642"/>
      <c r="S6" s="642"/>
      <c r="T6" s="642"/>
      <c r="U6" s="642"/>
      <c r="V6" s="642"/>
      <c r="W6" s="642"/>
      <c r="X6" s="595"/>
      <c r="Y6" s="595"/>
      <c r="Z6" s="636"/>
      <c r="AA6" s="636"/>
      <c r="AB6" s="636"/>
      <c r="AC6" s="636"/>
      <c r="AD6" s="636"/>
      <c r="AE6" s="636"/>
      <c r="AF6" s="636"/>
      <c r="AG6" s="636"/>
      <c r="AH6" s="636"/>
      <c r="AI6" s="636"/>
      <c r="AJ6" s="636"/>
      <c r="AK6" s="636"/>
    </row>
    <row r="7" spans="1:38" s="550" customFormat="1" ht="7" customHeight="1" x14ac:dyDescent="0.2">
      <c r="A7" s="549"/>
      <c r="B7" s="643"/>
      <c r="C7" s="643"/>
      <c r="D7" s="642"/>
      <c r="E7" s="642"/>
      <c r="F7" s="775"/>
      <c r="G7" s="642"/>
      <c r="H7" s="642"/>
      <c r="I7" s="644"/>
      <c r="J7" s="644"/>
      <c r="K7" s="644"/>
      <c r="L7" s="644"/>
      <c r="M7" s="642"/>
      <c r="N7" s="642"/>
      <c r="O7" s="642"/>
      <c r="P7" s="642"/>
      <c r="Q7" s="642"/>
      <c r="R7" s="642"/>
      <c r="S7" s="642"/>
      <c r="T7" s="642"/>
      <c r="U7" s="642"/>
      <c r="V7" s="642"/>
      <c r="W7" s="642"/>
      <c r="X7" s="642"/>
      <c r="Y7" s="595"/>
      <c r="Z7" s="595"/>
      <c r="AA7" s="636"/>
      <c r="AB7" s="636"/>
      <c r="AC7" s="636"/>
      <c r="AD7" s="636"/>
      <c r="AE7" s="636"/>
      <c r="AF7" s="636"/>
      <c r="AG7" s="636"/>
      <c r="AH7" s="636"/>
      <c r="AI7" s="636"/>
      <c r="AJ7" s="636"/>
      <c r="AK7" s="636"/>
      <c r="AL7" s="636"/>
    </row>
    <row r="8" spans="1:38" s="552" customFormat="1" ht="19" customHeight="1" x14ac:dyDescent="0.2">
      <c r="A8" s="551"/>
      <c r="B8" s="642" t="s">
        <v>4972</v>
      </c>
      <c r="C8" s="642"/>
      <c r="D8" s="642"/>
      <c r="E8" s="642"/>
      <c r="F8" s="642"/>
      <c r="G8" s="642"/>
      <c r="H8" s="642"/>
      <c r="I8" s="642"/>
      <c r="J8" s="642"/>
      <c r="K8" s="642"/>
      <c r="L8" s="642"/>
      <c r="M8" s="642"/>
      <c r="N8" s="642"/>
      <c r="O8" s="642"/>
      <c r="P8" s="642"/>
      <c r="Q8" s="642"/>
      <c r="R8" s="642"/>
      <c r="S8" s="642"/>
      <c r="T8" s="642"/>
      <c r="U8" s="642"/>
      <c r="V8" s="642"/>
      <c r="W8" s="642"/>
      <c r="X8" s="642"/>
      <c r="Y8" s="594"/>
      <c r="Z8" s="594"/>
      <c r="AA8" s="641"/>
      <c r="AB8" s="641"/>
      <c r="AC8" s="641"/>
      <c r="AD8" s="641"/>
      <c r="AE8" s="641"/>
      <c r="AF8" s="641"/>
      <c r="AG8" s="641"/>
      <c r="AH8" s="641"/>
      <c r="AI8" s="641"/>
      <c r="AJ8" s="641"/>
      <c r="AK8" s="641"/>
      <c r="AL8" s="641"/>
    </row>
    <row r="9" spans="1:38" s="550" customFormat="1" ht="14.15" customHeight="1" x14ac:dyDescent="0.2">
      <c r="A9" s="549"/>
      <c r="B9" s="595"/>
      <c r="C9" s="2398" t="s">
        <v>4845</v>
      </c>
      <c r="D9" s="2398"/>
      <c r="E9" s="2398"/>
      <c r="F9" s="2398"/>
      <c r="G9" s="2398"/>
      <c r="H9" s="2398"/>
      <c r="I9" s="2398"/>
      <c r="J9" s="2398"/>
      <c r="K9" s="2398"/>
      <c r="L9" s="2398"/>
      <c r="M9" s="2398" t="s">
        <v>4672</v>
      </c>
      <c r="N9" s="2398"/>
      <c r="O9" s="2398"/>
      <c r="P9" s="2398"/>
      <c r="Q9" s="2398"/>
      <c r="R9" s="2398"/>
      <c r="S9" s="2398"/>
      <c r="T9" s="2398"/>
      <c r="U9" s="2398"/>
      <c r="V9" s="2398"/>
      <c r="W9" s="595"/>
      <c r="X9" s="595"/>
      <c r="Y9" s="595"/>
      <c r="Z9" s="595"/>
      <c r="AA9" s="636"/>
      <c r="AB9" s="636"/>
      <c r="AC9" s="636"/>
      <c r="AD9" s="636"/>
      <c r="AE9" s="636"/>
      <c r="AF9" s="636"/>
      <c r="AG9" s="636"/>
      <c r="AH9" s="636"/>
      <c r="AI9" s="636"/>
      <c r="AJ9" s="636"/>
      <c r="AK9" s="636"/>
      <c r="AL9" s="636"/>
    </row>
    <row r="10" spans="1:38" s="550" customFormat="1" ht="14.15" customHeight="1" x14ac:dyDescent="0.2">
      <c r="A10" s="549"/>
      <c r="B10" s="595"/>
      <c r="C10" s="2398"/>
      <c r="D10" s="2398"/>
      <c r="E10" s="2398"/>
      <c r="F10" s="2398"/>
      <c r="G10" s="2398"/>
      <c r="H10" s="2398"/>
      <c r="I10" s="2398"/>
      <c r="J10" s="2398"/>
      <c r="K10" s="2398"/>
      <c r="L10" s="2398"/>
      <c r="M10" s="2398"/>
      <c r="N10" s="2398"/>
      <c r="O10" s="2398"/>
      <c r="P10" s="2398"/>
      <c r="Q10" s="2398"/>
      <c r="R10" s="2398"/>
      <c r="S10" s="2398"/>
      <c r="T10" s="2398"/>
      <c r="U10" s="2398"/>
      <c r="V10" s="2398"/>
      <c r="W10" s="595"/>
      <c r="X10" s="595"/>
      <c r="Y10" s="595"/>
      <c r="Z10" s="595"/>
      <c r="AA10" s="636"/>
      <c r="AB10" s="636"/>
      <c r="AC10" s="636"/>
      <c r="AD10" s="636"/>
      <c r="AE10" s="636"/>
      <c r="AF10" s="636"/>
      <c r="AG10" s="636"/>
      <c r="AH10" s="636"/>
      <c r="AI10" s="636"/>
      <c r="AJ10" s="636"/>
      <c r="AK10" s="636"/>
      <c r="AL10" s="636"/>
    </row>
    <row r="11" spans="1:38" s="550" customFormat="1" ht="14.15" customHeight="1" x14ac:dyDescent="0.2">
      <c r="A11" s="549"/>
      <c r="B11" s="595"/>
      <c r="C11" s="2398"/>
      <c r="D11" s="2398"/>
      <c r="E11" s="2398"/>
      <c r="F11" s="2398"/>
      <c r="G11" s="2398"/>
      <c r="H11" s="2398"/>
      <c r="I11" s="2398"/>
      <c r="J11" s="2398"/>
      <c r="K11" s="2398"/>
      <c r="L11" s="2398"/>
      <c r="M11" s="2398"/>
      <c r="N11" s="2398"/>
      <c r="O11" s="2398"/>
      <c r="P11" s="2398"/>
      <c r="Q11" s="2398"/>
      <c r="R11" s="2398"/>
      <c r="S11" s="2398"/>
      <c r="T11" s="2398"/>
      <c r="U11" s="2398"/>
      <c r="V11" s="2398"/>
      <c r="W11" s="595"/>
      <c r="X11" s="595"/>
      <c r="Y11" s="595"/>
      <c r="Z11" s="595"/>
      <c r="AA11" s="636"/>
      <c r="AB11" s="636"/>
      <c r="AC11" s="636"/>
      <c r="AD11" s="636"/>
      <c r="AE11" s="636"/>
      <c r="AF11" s="636"/>
      <c r="AG11" s="636"/>
      <c r="AH11" s="636"/>
      <c r="AI11" s="636"/>
      <c r="AJ11" s="636"/>
      <c r="AK11" s="636"/>
      <c r="AL11" s="636"/>
    </row>
    <row r="12" spans="1:38" s="550" customFormat="1" ht="19" x14ac:dyDescent="0.2">
      <c r="A12" s="549"/>
      <c r="B12" s="595"/>
      <c r="C12" s="2399" t="s">
        <v>4673</v>
      </c>
      <c r="D12" s="2399"/>
      <c r="E12" s="2399"/>
      <c r="F12" s="2399"/>
      <c r="G12" s="2399"/>
      <c r="H12" s="2400" t="s">
        <v>4674</v>
      </c>
      <c r="I12" s="2400"/>
      <c r="J12" s="2400"/>
      <c r="K12" s="2400"/>
      <c r="L12" s="2400"/>
      <c r="M12" s="2399" t="s">
        <v>4675</v>
      </c>
      <c r="N12" s="2399"/>
      <c r="O12" s="2399"/>
      <c r="P12" s="2399"/>
      <c r="Q12" s="2399"/>
      <c r="R12" s="2399" t="s">
        <v>4676</v>
      </c>
      <c r="S12" s="2399"/>
      <c r="T12" s="2399"/>
      <c r="U12" s="2399"/>
      <c r="V12" s="2399"/>
      <c r="W12" s="595"/>
      <c r="X12" s="595"/>
      <c r="Y12" s="595"/>
      <c r="Z12" s="595"/>
      <c r="AA12" s="636"/>
      <c r="AB12" s="636"/>
      <c r="AC12" s="636"/>
      <c r="AD12" s="636"/>
      <c r="AE12" s="636"/>
      <c r="AF12" s="636"/>
      <c r="AG12" s="636"/>
      <c r="AH12" s="636"/>
      <c r="AI12" s="636"/>
      <c r="AJ12" s="636"/>
      <c r="AK12" s="636"/>
      <c r="AL12" s="636"/>
    </row>
    <row r="13" spans="1:38" s="550" customFormat="1" ht="19" x14ac:dyDescent="0.2">
      <c r="A13" s="549"/>
      <c r="B13" s="595"/>
      <c r="C13" s="2387"/>
      <c r="D13" s="2387"/>
      <c r="E13" s="2387"/>
      <c r="F13" s="2387"/>
      <c r="G13" s="2387"/>
      <c r="H13" s="1381"/>
      <c r="I13" s="809" t="s">
        <v>4755</v>
      </c>
      <c r="J13" s="810" t="s">
        <v>4756</v>
      </c>
      <c r="K13" s="1382"/>
      <c r="L13" s="811" t="s">
        <v>4755</v>
      </c>
      <c r="M13" s="2393"/>
      <c r="N13" s="2394"/>
      <c r="O13" s="2394"/>
      <c r="P13" s="2394"/>
      <c r="Q13" s="2388"/>
      <c r="R13" s="1381"/>
      <c r="S13" s="809" t="s">
        <v>4755</v>
      </c>
      <c r="T13" s="810" t="s">
        <v>4756</v>
      </c>
      <c r="U13" s="1382"/>
      <c r="V13" s="811" t="s">
        <v>4755</v>
      </c>
      <c r="W13" s="595"/>
      <c r="X13" s="595"/>
      <c r="Y13" s="595"/>
      <c r="Z13" s="595"/>
      <c r="AA13" s="636"/>
      <c r="AB13" s="636"/>
      <c r="AC13" s="636"/>
      <c r="AD13" s="636"/>
      <c r="AE13" s="636"/>
      <c r="AF13" s="636"/>
      <c r="AG13" s="636"/>
      <c r="AH13" s="636"/>
      <c r="AI13" s="636"/>
      <c r="AJ13" s="636"/>
      <c r="AK13" s="636"/>
      <c r="AL13" s="636"/>
    </row>
    <row r="14" spans="1:38" s="550" customFormat="1" ht="19" x14ac:dyDescent="0.2">
      <c r="A14" s="549"/>
      <c r="B14" s="595"/>
      <c r="C14" s="2387"/>
      <c r="D14" s="2387"/>
      <c r="E14" s="2387"/>
      <c r="F14" s="2387"/>
      <c r="G14" s="2387"/>
      <c r="H14" s="1381"/>
      <c r="I14" s="809" t="s">
        <v>4755</v>
      </c>
      <c r="J14" s="810" t="s">
        <v>4756</v>
      </c>
      <c r="K14" s="1382"/>
      <c r="L14" s="811" t="s">
        <v>4755</v>
      </c>
      <c r="M14" s="2388"/>
      <c r="N14" s="2389"/>
      <c r="O14" s="2389"/>
      <c r="P14" s="2389"/>
      <c r="Q14" s="2389"/>
      <c r="R14" s="1381"/>
      <c r="S14" s="809" t="s">
        <v>4755</v>
      </c>
      <c r="T14" s="810" t="s">
        <v>4756</v>
      </c>
      <c r="U14" s="1382"/>
      <c r="V14" s="811" t="s">
        <v>4755</v>
      </c>
      <c r="W14" s="595"/>
      <c r="X14" s="595"/>
      <c r="Y14" s="595"/>
      <c r="Z14" s="595"/>
      <c r="AA14" s="636"/>
      <c r="AB14" s="636"/>
      <c r="AC14" s="636"/>
      <c r="AD14" s="636"/>
      <c r="AE14" s="636"/>
      <c r="AF14" s="636"/>
      <c r="AG14" s="636"/>
      <c r="AH14" s="636"/>
      <c r="AI14" s="636"/>
      <c r="AJ14" s="636"/>
      <c r="AK14" s="636"/>
      <c r="AL14" s="636"/>
    </row>
    <row r="15" spans="1:38" s="550" customFormat="1" ht="19" x14ac:dyDescent="0.2">
      <c r="A15" s="549"/>
      <c r="B15" s="595"/>
      <c r="C15" s="2387"/>
      <c r="D15" s="2387"/>
      <c r="E15" s="2387"/>
      <c r="F15" s="2387"/>
      <c r="G15" s="2387"/>
      <c r="H15" s="1381"/>
      <c r="I15" s="809" t="s">
        <v>4755</v>
      </c>
      <c r="J15" s="810" t="s">
        <v>4756</v>
      </c>
      <c r="K15" s="1382"/>
      <c r="L15" s="811" t="s">
        <v>4755</v>
      </c>
      <c r="M15" s="2388"/>
      <c r="N15" s="2389"/>
      <c r="O15" s="2389"/>
      <c r="P15" s="2389"/>
      <c r="Q15" s="2389"/>
      <c r="R15" s="1381"/>
      <c r="S15" s="809" t="s">
        <v>4755</v>
      </c>
      <c r="T15" s="810" t="s">
        <v>4756</v>
      </c>
      <c r="U15" s="1382"/>
      <c r="V15" s="811" t="s">
        <v>4755</v>
      </c>
      <c r="W15" s="595"/>
      <c r="X15" s="595"/>
      <c r="Y15" s="595"/>
      <c r="Z15" s="595"/>
      <c r="AA15" s="636"/>
      <c r="AB15" s="636"/>
      <c r="AC15" s="636"/>
      <c r="AD15" s="636"/>
      <c r="AE15" s="636"/>
      <c r="AF15" s="636"/>
      <c r="AG15" s="636"/>
      <c r="AH15" s="636"/>
      <c r="AI15" s="636"/>
      <c r="AJ15" s="636"/>
      <c r="AK15" s="636"/>
      <c r="AL15" s="636"/>
    </row>
    <row r="16" spans="1:38" s="550" customFormat="1" ht="19" x14ac:dyDescent="0.2">
      <c r="A16" s="549"/>
      <c r="B16" s="595"/>
      <c r="C16" s="2387"/>
      <c r="D16" s="2387"/>
      <c r="E16" s="2387"/>
      <c r="F16" s="2387"/>
      <c r="G16" s="2387"/>
      <c r="H16" s="1381"/>
      <c r="I16" s="809" t="s">
        <v>4755</v>
      </c>
      <c r="J16" s="810" t="s">
        <v>4756</v>
      </c>
      <c r="K16" s="1382"/>
      <c r="L16" s="811" t="s">
        <v>4755</v>
      </c>
      <c r="M16" s="2388"/>
      <c r="N16" s="2389"/>
      <c r="O16" s="2389"/>
      <c r="P16" s="2389"/>
      <c r="Q16" s="2389"/>
      <c r="R16" s="1381"/>
      <c r="S16" s="809" t="s">
        <v>4755</v>
      </c>
      <c r="T16" s="810" t="s">
        <v>4756</v>
      </c>
      <c r="U16" s="1382"/>
      <c r="V16" s="811" t="s">
        <v>4755</v>
      </c>
      <c r="W16" s="595"/>
      <c r="X16" s="595"/>
      <c r="Y16" s="595"/>
      <c r="Z16" s="595"/>
      <c r="AA16" s="636"/>
      <c r="AB16" s="636"/>
      <c r="AC16" s="636"/>
      <c r="AD16" s="636"/>
      <c r="AE16" s="636"/>
      <c r="AF16" s="636"/>
      <c r="AG16" s="636"/>
      <c r="AH16" s="636"/>
      <c r="AI16" s="636"/>
      <c r="AJ16" s="636"/>
      <c r="AK16" s="636"/>
      <c r="AL16" s="636"/>
    </row>
    <row r="17" spans="1:38" s="550" customFormat="1" ht="19" x14ac:dyDescent="0.2">
      <c r="A17" s="549"/>
      <c r="B17" s="595"/>
      <c r="C17" s="2387"/>
      <c r="D17" s="2387"/>
      <c r="E17" s="2387"/>
      <c r="F17" s="2387"/>
      <c r="G17" s="2387"/>
      <c r="H17" s="1381"/>
      <c r="I17" s="809" t="s">
        <v>4755</v>
      </c>
      <c r="J17" s="810" t="s">
        <v>4756</v>
      </c>
      <c r="K17" s="1382"/>
      <c r="L17" s="811" t="s">
        <v>4755</v>
      </c>
      <c r="M17" s="2388"/>
      <c r="N17" s="2389"/>
      <c r="O17" s="2389"/>
      <c r="P17" s="2389"/>
      <c r="Q17" s="2389"/>
      <c r="R17" s="1381"/>
      <c r="S17" s="809" t="s">
        <v>4755</v>
      </c>
      <c r="T17" s="810" t="s">
        <v>4756</v>
      </c>
      <c r="U17" s="1382"/>
      <c r="V17" s="811" t="s">
        <v>4755</v>
      </c>
      <c r="W17" s="595"/>
      <c r="X17" s="595"/>
      <c r="Y17" s="595"/>
      <c r="Z17" s="595"/>
      <c r="AA17" s="636"/>
      <c r="AB17" s="636"/>
      <c r="AC17" s="636"/>
      <c r="AD17" s="636"/>
      <c r="AE17" s="636"/>
      <c r="AF17" s="636"/>
      <c r="AG17" s="636"/>
      <c r="AH17" s="636"/>
      <c r="AI17" s="636"/>
      <c r="AJ17" s="636"/>
      <c r="AK17" s="636"/>
      <c r="AL17" s="636"/>
    </row>
    <row r="18" spans="1:38" s="550" customFormat="1" ht="19" x14ac:dyDescent="0.2">
      <c r="A18" s="549"/>
      <c r="B18" s="595"/>
      <c r="C18" s="2387"/>
      <c r="D18" s="2387"/>
      <c r="E18" s="2387"/>
      <c r="F18" s="2387"/>
      <c r="G18" s="2387"/>
      <c r="H18" s="1381"/>
      <c r="I18" s="809" t="s">
        <v>4755</v>
      </c>
      <c r="J18" s="810" t="s">
        <v>4756</v>
      </c>
      <c r="K18" s="1382"/>
      <c r="L18" s="811" t="s">
        <v>4755</v>
      </c>
      <c r="M18" s="2388"/>
      <c r="N18" s="2389"/>
      <c r="O18" s="2389"/>
      <c r="P18" s="2389"/>
      <c r="Q18" s="2389"/>
      <c r="R18" s="1381"/>
      <c r="S18" s="809" t="s">
        <v>4755</v>
      </c>
      <c r="T18" s="810" t="s">
        <v>4756</v>
      </c>
      <c r="U18" s="1382"/>
      <c r="V18" s="811" t="s">
        <v>4755</v>
      </c>
      <c r="W18" s="595"/>
      <c r="X18" s="595"/>
      <c r="Y18" s="595"/>
      <c r="Z18" s="595"/>
      <c r="AA18" s="636"/>
      <c r="AB18" s="636"/>
      <c r="AC18" s="636"/>
      <c r="AD18" s="636"/>
      <c r="AE18" s="636"/>
      <c r="AF18" s="636"/>
      <c r="AG18" s="636"/>
      <c r="AH18" s="636"/>
      <c r="AI18" s="636"/>
      <c r="AJ18" s="636"/>
      <c r="AK18" s="636"/>
      <c r="AL18" s="636"/>
    </row>
    <row r="19" spans="1:38" s="550" customFormat="1" ht="19" x14ac:dyDescent="0.2">
      <c r="A19" s="549"/>
      <c r="B19" s="595"/>
      <c r="C19" s="2387"/>
      <c r="D19" s="2387"/>
      <c r="E19" s="2387"/>
      <c r="F19" s="2387"/>
      <c r="G19" s="2387"/>
      <c r="H19" s="1381"/>
      <c r="I19" s="809" t="s">
        <v>4755</v>
      </c>
      <c r="J19" s="810" t="s">
        <v>4756</v>
      </c>
      <c r="K19" s="1382"/>
      <c r="L19" s="811" t="s">
        <v>4755</v>
      </c>
      <c r="M19" s="2388"/>
      <c r="N19" s="2389"/>
      <c r="O19" s="2389"/>
      <c r="P19" s="2389"/>
      <c r="Q19" s="2389"/>
      <c r="R19" s="1381"/>
      <c r="S19" s="809" t="s">
        <v>4755</v>
      </c>
      <c r="T19" s="810" t="s">
        <v>4756</v>
      </c>
      <c r="U19" s="1382"/>
      <c r="V19" s="811" t="s">
        <v>4755</v>
      </c>
      <c r="W19" s="595"/>
      <c r="X19" s="595"/>
      <c r="Y19" s="595"/>
      <c r="Z19" s="595"/>
      <c r="AA19" s="636"/>
      <c r="AB19" s="636"/>
      <c r="AC19" s="636"/>
      <c r="AD19" s="636"/>
      <c r="AE19" s="636"/>
      <c r="AF19" s="636"/>
      <c r="AG19" s="636"/>
      <c r="AH19" s="636"/>
      <c r="AI19" s="636"/>
      <c r="AJ19" s="636"/>
      <c r="AK19" s="636"/>
      <c r="AL19" s="636"/>
    </row>
    <row r="20" spans="1:38" s="550" customFormat="1" ht="19" x14ac:dyDescent="0.2">
      <c r="A20" s="549"/>
      <c r="B20" s="595"/>
      <c r="C20" s="2387"/>
      <c r="D20" s="2387"/>
      <c r="E20" s="2387"/>
      <c r="F20" s="2387"/>
      <c r="G20" s="2387"/>
      <c r="H20" s="1381"/>
      <c r="I20" s="809" t="s">
        <v>4755</v>
      </c>
      <c r="J20" s="810" t="s">
        <v>4756</v>
      </c>
      <c r="K20" s="1382"/>
      <c r="L20" s="811" t="s">
        <v>4755</v>
      </c>
      <c r="M20" s="2388"/>
      <c r="N20" s="2389"/>
      <c r="O20" s="2389"/>
      <c r="P20" s="2389"/>
      <c r="Q20" s="2389"/>
      <c r="R20" s="1381"/>
      <c r="S20" s="809" t="s">
        <v>4755</v>
      </c>
      <c r="T20" s="810" t="s">
        <v>4756</v>
      </c>
      <c r="U20" s="1382"/>
      <c r="V20" s="811" t="s">
        <v>4755</v>
      </c>
      <c r="W20" s="595"/>
      <c r="X20" s="595"/>
      <c r="Y20" s="595"/>
      <c r="Z20" s="595"/>
      <c r="AA20" s="636"/>
      <c r="AB20" s="636"/>
      <c r="AC20" s="636"/>
      <c r="AD20" s="636"/>
      <c r="AE20" s="636"/>
      <c r="AF20" s="636"/>
      <c r="AG20" s="636"/>
      <c r="AH20" s="636"/>
      <c r="AI20" s="636"/>
      <c r="AJ20" s="636"/>
      <c r="AK20" s="636"/>
      <c r="AL20" s="636"/>
    </row>
    <row r="21" spans="1:38" s="550" customFormat="1" ht="19" x14ac:dyDescent="0.2">
      <c r="A21" s="549"/>
      <c r="B21" s="595"/>
      <c r="C21" s="2387"/>
      <c r="D21" s="2387"/>
      <c r="E21" s="2387"/>
      <c r="F21" s="2387"/>
      <c r="G21" s="2387"/>
      <c r="H21" s="1381"/>
      <c r="I21" s="809" t="s">
        <v>4755</v>
      </c>
      <c r="J21" s="810" t="s">
        <v>4756</v>
      </c>
      <c r="K21" s="1382"/>
      <c r="L21" s="811" t="s">
        <v>4755</v>
      </c>
      <c r="M21" s="2388"/>
      <c r="N21" s="2389"/>
      <c r="O21" s="2389"/>
      <c r="P21" s="2389"/>
      <c r="Q21" s="2389"/>
      <c r="R21" s="1381"/>
      <c r="S21" s="809" t="s">
        <v>4755</v>
      </c>
      <c r="T21" s="810" t="s">
        <v>4756</v>
      </c>
      <c r="U21" s="1382"/>
      <c r="V21" s="811" t="s">
        <v>4755</v>
      </c>
      <c r="W21" s="595"/>
      <c r="X21" s="595"/>
      <c r="Y21" s="595"/>
      <c r="Z21" s="595"/>
      <c r="AA21" s="636"/>
      <c r="AB21" s="636"/>
      <c r="AC21" s="636"/>
      <c r="AD21" s="636"/>
      <c r="AE21" s="636"/>
      <c r="AF21" s="636"/>
      <c r="AG21" s="636"/>
      <c r="AH21" s="636"/>
      <c r="AI21" s="636"/>
      <c r="AJ21" s="636"/>
      <c r="AK21" s="636"/>
      <c r="AL21" s="636"/>
    </row>
    <row r="22" spans="1:38" s="550" customFormat="1" ht="19" x14ac:dyDescent="0.2">
      <c r="A22" s="549"/>
      <c r="B22" s="595"/>
      <c r="C22" s="2387"/>
      <c r="D22" s="2387"/>
      <c r="E22" s="2387"/>
      <c r="F22" s="2387"/>
      <c r="G22" s="2387"/>
      <c r="H22" s="1381"/>
      <c r="I22" s="809" t="s">
        <v>4755</v>
      </c>
      <c r="J22" s="810" t="s">
        <v>4756</v>
      </c>
      <c r="K22" s="1382"/>
      <c r="L22" s="811" t="s">
        <v>4755</v>
      </c>
      <c r="M22" s="2388"/>
      <c r="N22" s="2389"/>
      <c r="O22" s="2389"/>
      <c r="P22" s="2389"/>
      <c r="Q22" s="2389"/>
      <c r="R22" s="1381"/>
      <c r="S22" s="809" t="s">
        <v>4755</v>
      </c>
      <c r="T22" s="810" t="s">
        <v>4756</v>
      </c>
      <c r="U22" s="1382"/>
      <c r="V22" s="811" t="s">
        <v>4755</v>
      </c>
      <c r="W22" s="595"/>
      <c r="X22" s="595"/>
      <c r="Y22" s="595"/>
      <c r="Z22" s="595"/>
      <c r="AA22" s="636"/>
      <c r="AB22" s="636"/>
      <c r="AC22" s="636"/>
      <c r="AD22" s="636"/>
      <c r="AE22" s="636"/>
      <c r="AF22" s="636"/>
      <c r="AG22" s="636"/>
      <c r="AH22" s="636"/>
      <c r="AI22" s="636"/>
      <c r="AJ22" s="636"/>
      <c r="AK22" s="636"/>
      <c r="AL22" s="636"/>
    </row>
    <row r="23" spans="1:38" s="550" customFormat="1" ht="19" x14ac:dyDescent="0.2">
      <c r="A23" s="549"/>
      <c r="B23" s="595"/>
      <c r="C23" s="2387"/>
      <c r="D23" s="2387"/>
      <c r="E23" s="2387"/>
      <c r="F23" s="2387"/>
      <c r="G23" s="2387"/>
      <c r="H23" s="1381"/>
      <c r="I23" s="809" t="s">
        <v>4755</v>
      </c>
      <c r="J23" s="810" t="s">
        <v>4756</v>
      </c>
      <c r="K23" s="1382"/>
      <c r="L23" s="811" t="s">
        <v>4755</v>
      </c>
      <c r="M23" s="2388"/>
      <c r="N23" s="2389"/>
      <c r="O23" s="2389"/>
      <c r="P23" s="2389"/>
      <c r="Q23" s="2389"/>
      <c r="R23" s="1381"/>
      <c r="S23" s="809" t="s">
        <v>4755</v>
      </c>
      <c r="T23" s="810" t="s">
        <v>4756</v>
      </c>
      <c r="U23" s="1382"/>
      <c r="V23" s="811" t="s">
        <v>4755</v>
      </c>
      <c r="W23" s="595"/>
      <c r="X23" s="595"/>
      <c r="Y23" s="595"/>
      <c r="Z23" s="595"/>
      <c r="AA23" s="636"/>
      <c r="AB23" s="636"/>
      <c r="AC23" s="636"/>
      <c r="AD23" s="636"/>
      <c r="AE23" s="636"/>
      <c r="AF23" s="636"/>
      <c r="AG23" s="636"/>
      <c r="AH23" s="636"/>
      <c r="AI23" s="636"/>
      <c r="AJ23" s="636"/>
      <c r="AK23" s="636"/>
      <c r="AL23" s="636"/>
    </row>
    <row r="24" spans="1:38" s="550" customFormat="1" ht="19" x14ac:dyDescent="0.2">
      <c r="A24" s="549"/>
      <c r="B24" s="595"/>
      <c r="C24" s="2387"/>
      <c r="D24" s="2387"/>
      <c r="E24" s="2387"/>
      <c r="F24" s="2387"/>
      <c r="G24" s="2387"/>
      <c r="H24" s="1381"/>
      <c r="I24" s="809" t="s">
        <v>4755</v>
      </c>
      <c r="J24" s="810" t="s">
        <v>4756</v>
      </c>
      <c r="K24" s="1382"/>
      <c r="L24" s="811" t="s">
        <v>4755</v>
      </c>
      <c r="M24" s="2388"/>
      <c r="N24" s="2389"/>
      <c r="O24" s="2389"/>
      <c r="P24" s="2389"/>
      <c r="Q24" s="2389"/>
      <c r="R24" s="1381"/>
      <c r="S24" s="809" t="s">
        <v>4755</v>
      </c>
      <c r="T24" s="810" t="s">
        <v>4756</v>
      </c>
      <c r="U24" s="1382"/>
      <c r="V24" s="811" t="s">
        <v>4755</v>
      </c>
      <c r="W24" s="595"/>
      <c r="X24" s="595"/>
      <c r="Y24" s="595"/>
      <c r="Z24" s="595"/>
      <c r="AA24" s="636"/>
      <c r="AB24" s="636"/>
      <c r="AC24" s="636"/>
      <c r="AD24" s="636"/>
      <c r="AE24" s="636"/>
      <c r="AF24" s="636"/>
      <c r="AG24" s="636"/>
      <c r="AH24" s="636"/>
      <c r="AI24" s="636"/>
      <c r="AJ24" s="636"/>
      <c r="AK24" s="636"/>
      <c r="AL24" s="636"/>
    </row>
    <row r="25" spans="1:38" s="550" customFormat="1" ht="19" x14ac:dyDescent="0.2">
      <c r="A25" s="549"/>
      <c r="B25" s="595"/>
      <c r="C25" s="727" t="s">
        <v>4866</v>
      </c>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636"/>
      <c r="AB25" s="636"/>
      <c r="AC25" s="636"/>
      <c r="AD25" s="636"/>
      <c r="AE25" s="636"/>
      <c r="AF25" s="636"/>
      <c r="AG25" s="636"/>
      <c r="AH25" s="636"/>
      <c r="AI25" s="636"/>
      <c r="AJ25" s="636"/>
      <c r="AK25" s="636"/>
      <c r="AL25" s="636"/>
    </row>
    <row r="26" spans="1:38" s="552" customFormat="1" ht="9.65" customHeight="1" x14ac:dyDescent="0.2">
      <c r="A26" s="551"/>
      <c r="B26" s="594"/>
      <c r="C26" s="775"/>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641"/>
      <c r="AB26" s="641"/>
      <c r="AC26" s="641"/>
      <c r="AD26" s="641"/>
      <c r="AE26" s="641"/>
      <c r="AF26" s="641"/>
      <c r="AG26" s="641"/>
      <c r="AH26" s="641"/>
      <c r="AI26" s="641"/>
      <c r="AJ26" s="641"/>
      <c r="AK26" s="641"/>
      <c r="AL26" s="641"/>
    </row>
    <row r="27" spans="1:38" ht="19" customHeight="1" x14ac:dyDescent="0.2">
      <c r="A27" s="795"/>
      <c r="B27" s="812" t="s">
        <v>4999</v>
      </c>
      <c r="C27" s="813"/>
      <c r="D27" s="813"/>
      <c r="E27" s="813"/>
      <c r="F27" s="813"/>
      <c r="G27" s="814"/>
      <c r="H27" s="814"/>
      <c r="I27" s="814"/>
      <c r="J27" s="814"/>
      <c r="K27" s="795"/>
      <c r="L27" s="795"/>
      <c r="M27" s="813"/>
      <c r="N27" s="813"/>
      <c r="O27" s="813"/>
      <c r="P27" s="813"/>
      <c r="Q27" s="813"/>
      <c r="R27" s="795"/>
      <c r="S27" s="795"/>
      <c r="T27" s="795"/>
      <c r="U27" s="795"/>
      <c r="V27" s="795"/>
      <c r="W27" s="795"/>
      <c r="X27" s="795"/>
      <c r="Y27" s="795"/>
      <c r="Z27" s="795"/>
      <c r="AA27" s="795"/>
      <c r="AB27" s="795"/>
      <c r="AC27" s="795"/>
      <c r="AD27" s="795"/>
      <c r="AE27" s="795"/>
      <c r="AF27" s="795"/>
      <c r="AG27" s="795"/>
      <c r="AH27" s="795"/>
      <c r="AI27" s="795"/>
      <c r="AJ27" s="795"/>
      <c r="AK27" s="795"/>
      <c r="AL27" s="633"/>
    </row>
    <row r="28" spans="1:38" s="133" customFormat="1" ht="61.5" customHeight="1" x14ac:dyDescent="0.2">
      <c r="A28" s="580"/>
      <c r="B28" s="2385" t="s">
        <v>4845</v>
      </c>
      <c r="C28" s="2386"/>
      <c r="D28" s="2370"/>
      <c r="E28" s="2383" t="s">
        <v>4677</v>
      </c>
      <c r="F28" s="2384"/>
      <c r="G28" s="2383" t="s">
        <v>4678</v>
      </c>
      <c r="H28" s="2384"/>
      <c r="I28" s="2383" t="s">
        <v>4679</v>
      </c>
      <c r="J28" s="2384"/>
      <c r="K28" s="2383" t="s">
        <v>4680</v>
      </c>
      <c r="L28" s="2384"/>
      <c r="M28" s="2383" t="s">
        <v>4681</v>
      </c>
      <c r="N28" s="2384"/>
      <c r="O28" s="2368" t="s">
        <v>62</v>
      </c>
      <c r="P28" s="2369"/>
      <c r="Q28" s="2369"/>
      <c r="R28" s="2370"/>
      <c r="S28" s="2368" t="s">
        <v>4939</v>
      </c>
      <c r="T28" s="2369"/>
      <c r="U28" s="2370"/>
      <c r="V28" s="2368" t="s">
        <v>4940</v>
      </c>
      <c r="W28" s="2369"/>
      <c r="X28" s="2370"/>
      <c r="Y28" s="2368" t="s">
        <v>4941</v>
      </c>
      <c r="Z28" s="2369"/>
      <c r="AA28" s="2370"/>
      <c r="AB28" s="2368" t="s">
        <v>4942</v>
      </c>
      <c r="AC28" s="2369"/>
      <c r="AD28" s="2370"/>
      <c r="AE28" s="2368" t="s">
        <v>4943</v>
      </c>
      <c r="AF28" s="2369"/>
      <c r="AG28" s="2370"/>
      <c r="AH28" s="2368" t="s">
        <v>173</v>
      </c>
      <c r="AI28" s="2369"/>
      <c r="AJ28" s="2369"/>
      <c r="AK28" s="2370"/>
    </row>
    <row r="29" spans="1:38" ht="12.75" customHeight="1" x14ac:dyDescent="0.2">
      <c r="A29" s="795"/>
      <c r="B29" s="2368" t="s">
        <v>4682</v>
      </c>
      <c r="C29" s="2369"/>
      <c r="D29" s="2370"/>
      <c r="E29" s="2350">
        <v>0</v>
      </c>
      <c r="F29" s="2351"/>
      <c r="G29" s="2350">
        <v>0</v>
      </c>
      <c r="H29" s="2351"/>
      <c r="I29" s="2350">
        <v>0</v>
      </c>
      <c r="J29" s="2351"/>
      <c r="K29" s="2350">
        <v>0</v>
      </c>
      <c r="L29" s="2351"/>
      <c r="M29" s="2350">
        <v>0</v>
      </c>
      <c r="N29" s="2351"/>
      <c r="O29" s="2354">
        <v>800</v>
      </c>
      <c r="P29" s="2355"/>
      <c r="Q29" s="2358" t="s">
        <v>65</v>
      </c>
      <c r="R29" s="2359"/>
      <c r="S29" s="2331">
        <f>E29*O29/10</f>
        <v>0</v>
      </c>
      <c r="T29" s="2332"/>
      <c r="U29" s="2333"/>
      <c r="V29" s="2331">
        <f>G29*O29/10</f>
        <v>0</v>
      </c>
      <c r="W29" s="2332"/>
      <c r="X29" s="2333"/>
      <c r="Y29" s="2331">
        <f>I29*O29/10</f>
        <v>0</v>
      </c>
      <c r="Z29" s="2332"/>
      <c r="AA29" s="2333"/>
      <c r="AB29" s="2331">
        <f>K29*O29/10</f>
        <v>0</v>
      </c>
      <c r="AC29" s="2332"/>
      <c r="AD29" s="2333"/>
      <c r="AE29" s="2331">
        <f>M29*O29/10</f>
        <v>0</v>
      </c>
      <c r="AF29" s="2332"/>
      <c r="AG29" s="2333"/>
      <c r="AH29" s="2337"/>
      <c r="AI29" s="2338"/>
      <c r="AJ29" s="2338"/>
      <c r="AK29" s="2339"/>
      <c r="AL29" s="133"/>
    </row>
    <row r="30" spans="1:38" ht="19.5" customHeight="1" x14ac:dyDescent="0.2">
      <c r="A30" s="795"/>
      <c r="B30" s="2371"/>
      <c r="C30" s="2372"/>
      <c r="D30" s="2373"/>
      <c r="E30" s="2374"/>
      <c r="F30" s="2375"/>
      <c r="G30" s="2374"/>
      <c r="H30" s="2375"/>
      <c r="I30" s="2374"/>
      <c r="J30" s="2375"/>
      <c r="K30" s="2374"/>
      <c r="L30" s="2375"/>
      <c r="M30" s="2374"/>
      <c r="N30" s="2375"/>
      <c r="O30" s="2376"/>
      <c r="P30" s="2377"/>
      <c r="Q30" s="2378"/>
      <c r="R30" s="2379"/>
      <c r="S30" s="2362"/>
      <c r="T30" s="2363"/>
      <c r="U30" s="2364"/>
      <c r="V30" s="2362"/>
      <c r="W30" s="2363"/>
      <c r="X30" s="2364"/>
      <c r="Y30" s="2362"/>
      <c r="Z30" s="2363"/>
      <c r="AA30" s="2364"/>
      <c r="AB30" s="2362"/>
      <c r="AC30" s="2363"/>
      <c r="AD30" s="2364"/>
      <c r="AE30" s="2362"/>
      <c r="AF30" s="2363"/>
      <c r="AG30" s="2364"/>
      <c r="AH30" s="2365"/>
      <c r="AI30" s="2366"/>
      <c r="AJ30" s="2366"/>
      <c r="AK30" s="2367"/>
      <c r="AL30" s="133"/>
    </row>
    <row r="31" spans="1:38" ht="13" customHeight="1" x14ac:dyDescent="0.2">
      <c r="A31" s="795"/>
      <c r="B31" s="2368" t="s">
        <v>4683</v>
      </c>
      <c r="C31" s="2369"/>
      <c r="D31" s="2370"/>
      <c r="E31" s="2350">
        <v>0</v>
      </c>
      <c r="F31" s="2351"/>
      <c r="G31" s="2350">
        <v>0</v>
      </c>
      <c r="H31" s="2351"/>
      <c r="I31" s="2350">
        <v>0</v>
      </c>
      <c r="J31" s="2351"/>
      <c r="K31" s="2350">
        <v>0</v>
      </c>
      <c r="L31" s="2351"/>
      <c r="M31" s="2350">
        <v>0</v>
      </c>
      <c r="N31" s="2351"/>
      <c r="O31" s="2354">
        <v>4000</v>
      </c>
      <c r="P31" s="2355"/>
      <c r="Q31" s="2358" t="s">
        <v>65</v>
      </c>
      <c r="R31" s="2359"/>
      <c r="S31" s="2331">
        <f>E31*O31/10</f>
        <v>0</v>
      </c>
      <c r="T31" s="2332"/>
      <c r="U31" s="2333"/>
      <c r="V31" s="2331">
        <f>G31*O31/10</f>
        <v>0</v>
      </c>
      <c r="W31" s="2332"/>
      <c r="X31" s="2333"/>
      <c r="Y31" s="2331">
        <f>I31*O31/10</f>
        <v>0</v>
      </c>
      <c r="Z31" s="2332"/>
      <c r="AA31" s="2333"/>
      <c r="AB31" s="2331">
        <f>K31*O31/10</f>
        <v>0</v>
      </c>
      <c r="AC31" s="2332"/>
      <c r="AD31" s="2333"/>
      <c r="AE31" s="2331">
        <f>M31*O31/10</f>
        <v>0</v>
      </c>
      <c r="AF31" s="2332"/>
      <c r="AG31" s="2333"/>
      <c r="AH31" s="2337"/>
      <c r="AI31" s="2338"/>
      <c r="AJ31" s="2338"/>
      <c r="AK31" s="2339"/>
      <c r="AL31" s="133"/>
    </row>
    <row r="32" spans="1:38" ht="19.5" customHeight="1" x14ac:dyDescent="0.2">
      <c r="A32" s="795"/>
      <c r="B32" s="2371"/>
      <c r="C32" s="2372"/>
      <c r="D32" s="2373"/>
      <c r="E32" s="2374"/>
      <c r="F32" s="2375"/>
      <c r="G32" s="2374"/>
      <c r="H32" s="2375"/>
      <c r="I32" s="2374"/>
      <c r="J32" s="2375"/>
      <c r="K32" s="2374"/>
      <c r="L32" s="2375"/>
      <c r="M32" s="2374"/>
      <c r="N32" s="2375"/>
      <c r="O32" s="2376"/>
      <c r="P32" s="2377"/>
      <c r="Q32" s="2378"/>
      <c r="R32" s="2379"/>
      <c r="S32" s="2362"/>
      <c r="T32" s="2363"/>
      <c r="U32" s="2364"/>
      <c r="V32" s="2362"/>
      <c r="W32" s="2363"/>
      <c r="X32" s="2364"/>
      <c r="Y32" s="2362"/>
      <c r="Z32" s="2363"/>
      <c r="AA32" s="2364"/>
      <c r="AB32" s="2362"/>
      <c r="AC32" s="2363"/>
      <c r="AD32" s="2364"/>
      <c r="AE32" s="2362"/>
      <c r="AF32" s="2363"/>
      <c r="AG32" s="2364"/>
      <c r="AH32" s="2365"/>
      <c r="AI32" s="2366"/>
      <c r="AJ32" s="2366"/>
      <c r="AK32" s="2367"/>
      <c r="AL32" s="133"/>
    </row>
    <row r="33" spans="1:38" ht="13" customHeight="1" x14ac:dyDescent="0.2">
      <c r="A33" s="795"/>
      <c r="B33" s="2368" t="s">
        <v>4684</v>
      </c>
      <c r="C33" s="2369"/>
      <c r="D33" s="2370"/>
      <c r="E33" s="2350">
        <v>0</v>
      </c>
      <c r="F33" s="2351"/>
      <c r="G33" s="2350">
        <v>0</v>
      </c>
      <c r="H33" s="2351"/>
      <c r="I33" s="2350">
        <v>0</v>
      </c>
      <c r="J33" s="2351"/>
      <c r="K33" s="2350">
        <v>0</v>
      </c>
      <c r="L33" s="2351"/>
      <c r="M33" s="2350">
        <v>0</v>
      </c>
      <c r="N33" s="2351"/>
      <c r="O33" s="2354">
        <v>8000</v>
      </c>
      <c r="P33" s="2355"/>
      <c r="Q33" s="2358" t="s">
        <v>65</v>
      </c>
      <c r="R33" s="2359"/>
      <c r="S33" s="2331">
        <f>E33*O33/10</f>
        <v>0</v>
      </c>
      <c r="T33" s="2332"/>
      <c r="U33" s="2333"/>
      <c r="V33" s="2331">
        <f>G33*O33/10</f>
        <v>0</v>
      </c>
      <c r="W33" s="2332"/>
      <c r="X33" s="2333"/>
      <c r="Y33" s="2331">
        <f>I33*O33/10</f>
        <v>0</v>
      </c>
      <c r="Z33" s="2332"/>
      <c r="AA33" s="2333"/>
      <c r="AB33" s="2331">
        <f>K33*O33/10</f>
        <v>0</v>
      </c>
      <c r="AC33" s="2332"/>
      <c r="AD33" s="2333"/>
      <c r="AE33" s="2331">
        <f>M33*O33/10</f>
        <v>0</v>
      </c>
      <c r="AF33" s="2332"/>
      <c r="AG33" s="2333"/>
      <c r="AH33" s="2337"/>
      <c r="AI33" s="2338"/>
      <c r="AJ33" s="2338"/>
      <c r="AK33" s="2339"/>
      <c r="AL33" s="133"/>
    </row>
    <row r="34" spans="1:38" ht="19.5" customHeight="1" x14ac:dyDescent="0.2">
      <c r="A34" s="795"/>
      <c r="B34" s="2371"/>
      <c r="C34" s="2372"/>
      <c r="D34" s="2373"/>
      <c r="E34" s="2374"/>
      <c r="F34" s="2375"/>
      <c r="G34" s="2374"/>
      <c r="H34" s="2375"/>
      <c r="I34" s="2374"/>
      <c r="J34" s="2375"/>
      <c r="K34" s="2374"/>
      <c r="L34" s="2375"/>
      <c r="M34" s="2374"/>
      <c r="N34" s="2375"/>
      <c r="O34" s="2376"/>
      <c r="P34" s="2377"/>
      <c r="Q34" s="2378"/>
      <c r="R34" s="2379"/>
      <c r="S34" s="2362"/>
      <c r="T34" s="2363"/>
      <c r="U34" s="2364"/>
      <c r="V34" s="2362"/>
      <c r="W34" s="2363"/>
      <c r="X34" s="2364"/>
      <c r="Y34" s="2362"/>
      <c r="Z34" s="2363"/>
      <c r="AA34" s="2364"/>
      <c r="AB34" s="2362"/>
      <c r="AC34" s="2363"/>
      <c r="AD34" s="2364"/>
      <c r="AE34" s="2362"/>
      <c r="AF34" s="2363"/>
      <c r="AG34" s="2364"/>
      <c r="AH34" s="2365"/>
      <c r="AI34" s="2366"/>
      <c r="AJ34" s="2366"/>
      <c r="AK34" s="2367"/>
      <c r="AL34" s="133"/>
    </row>
    <row r="35" spans="1:38" ht="13" customHeight="1" x14ac:dyDescent="0.2">
      <c r="A35" s="795"/>
      <c r="B35" s="2368" t="s">
        <v>4685</v>
      </c>
      <c r="C35" s="2369"/>
      <c r="D35" s="2370"/>
      <c r="E35" s="2350">
        <v>0</v>
      </c>
      <c r="F35" s="2351"/>
      <c r="G35" s="2350">
        <v>0</v>
      </c>
      <c r="H35" s="2351"/>
      <c r="I35" s="2350">
        <v>0</v>
      </c>
      <c r="J35" s="2351"/>
      <c r="K35" s="2350">
        <v>0</v>
      </c>
      <c r="L35" s="2351"/>
      <c r="M35" s="2350">
        <v>0</v>
      </c>
      <c r="N35" s="2351"/>
      <c r="O35" s="2354">
        <v>3000</v>
      </c>
      <c r="P35" s="2355"/>
      <c r="Q35" s="2358" t="s">
        <v>65</v>
      </c>
      <c r="R35" s="2359"/>
      <c r="S35" s="2331">
        <f>E35*O35/10</f>
        <v>0</v>
      </c>
      <c r="T35" s="2332"/>
      <c r="U35" s="2333"/>
      <c r="V35" s="2331">
        <f>G35*O35/10</f>
        <v>0</v>
      </c>
      <c r="W35" s="2332"/>
      <c r="X35" s="2333"/>
      <c r="Y35" s="2331">
        <f>I35*O35/10</f>
        <v>0</v>
      </c>
      <c r="Z35" s="2332"/>
      <c r="AA35" s="2333"/>
      <c r="AB35" s="2331">
        <f>K35*O35/10</f>
        <v>0</v>
      </c>
      <c r="AC35" s="2332"/>
      <c r="AD35" s="2333"/>
      <c r="AE35" s="2331">
        <f>M35*O35/10</f>
        <v>0</v>
      </c>
      <c r="AF35" s="2332"/>
      <c r="AG35" s="2333"/>
      <c r="AH35" s="2337"/>
      <c r="AI35" s="2338"/>
      <c r="AJ35" s="2338"/>
      <c r="AK35" s="2339"/>
      <c r="AL35" s="133"/>
    </row>
    <row r="36" spans="1:38" ht="19.5" customHeight="1" x14ac:dyDescent="0.2">
      <c r="A36" s="795"/>
      <c r="B36" s="2371"/>
      <c r="C36" s="2372"/>
      <c r="D36" s="2373"/>
      <c r="E36" s="2374"/>
      <c r="F36" s="2375"/>
      <c r="G36" s="2374"/>
      <c r="H36" s="2375"/>
      <c r="I36" s="2374"/>
      <c r="J36" s="2375"/>
      <c r="K36" s="2374"/>
      <c r="L36" s="2375"/>
      <c r="M36" s="2374"/>
      <c r="N36" s="2375"/>
      <c r="O36" s="2376"/>
      <c r="P36" s="2377"/>
      <c r="Q36" s="2378"/>
      <c r="R36" s="2379"/>
      <c r="S36" s="2362"/>
      <c r="T36" s="2363"/>
      <c r="U36" s="2364"/>
      <c r="V36" s="2362"/>
      <c r="W36" s="2363"/>
      <c r="X36" s="2364"/>
      <c r="Y36" s="2362"/>
      <c r="Z36" s="2363"/>
      <c r="AA36" s="2364"/>
      <c r="AB36" s="2362"/>
      <c r="AC36" s="2363"/>
      <c r="AD36" s="2364"/>
      <c r="AE36" s="2362"/>
      <c r="AF36" s="2363"/>
      <c r="AG36" s="2364"/>
      <c r="AH36" s="2365"/>
      <c r="AI36" s="2366"/>
      <c r="AJ36" s="2366"/>
      <c r="AK36" s="2367"/>
      <c r="AL36" s="133"/>
    </row>
    <row r="37" spans="1:38" ht="18.75" customHeight="1" x14ac:dyDescent="0.2">
      <c r="A37" s="795"/>
      <c r="B37" s="2368" t="s">
        <v>4686</v>
      </c>
      <c r="C37" s="2369"/>
      <c r="D37" s="2370"/>
      <c r="E37" s="2350">
        <v>0</v>
      </c>
      <c r="F37" s="2351"/>
      <c r="G37" s="2350">
        <v>0</v>
      </c>
      <c r="H37" s="2351"/>
      <c r="I37" s="2350">
        <v>0</v>
      </c>
      <c r="J37" s="2351"/>
      <c r="K37" s="2350">
        <v>0</v>
      </c>
      <c r="L37" s="2351"/>
      <c r="M37" s="2350">
        <v>0</v>
      </c>
      <c r="N37" s="2351"/>
      <c r="O37" s="2354">
        <v>4000</v>
      </c>
      <c r="P37" s="2355"/>
      <c r="Q37" s="2358" t="s">
        <v>65</v>
      </c>
      <c r="R37" s="2359"/>
      <c r="S37" s="2331">
        <f>E37*O37/10</f>
        <v>0</v>
      </c>
      <c r="T37" s="2332"/>
      <c r="U37" s="2333"/>
      <c r="V37" s="2331">
        <f>G37*O37/10</f>
        <v>0</v>
      </c>
      <c r="W37" s="2332"/>
      <c r="X37" s="2333"/>
      <c r="Y37" s="2331">
        <f>I37*O37/10</f>
        <v>0</v>
      </c>
      <c r="Z37" s="2332"/>
      <c r="AA37" s="2333"/>
      <c r="AB37" s="2331">
        <f>K37*O37/10</f>
        <v>0</v>
      </c>
      <c r="AC37" s="2332"/>
      <c r="AD37" s="2333"/>
      <c r="AE37" s="2331">
        <f>M37*O37/10</f>
        <v>0</v>
      </c>
      <c r="AF37" s="2332"/>
      <c r="AG37" s="2333"/>
      <c r="AH37" s="2337"/>
      <c r="AI37" s="2338"/>
      <c r="AJ37" s="2338"/>
      <c r="AK37" s="2339"/>
      <c r="AL37" s="133"/>
    </row>
    <row r="38" spans="1:38" ht="22.5" customHeight="1" x14ac:dyDescent="0.2">
      <c r="A38" s="795"/>
      <c r="B38" s="2371"/>
      <c r="C38" s="2372"/>
      <c r="D38" s="2373"/>
      <c r="E38" s="2374"/>
      <c r="F38" s="2375"/>
      <c r="G38" s="2374"/>
      <c r="H38" s="2375"/>
      <c r="I38" s="2374"/>
      <c r="J38" s="2375"/>
      <c r="K38" s="2374"/>
      <c r="L38" s="2375"/>
      <c r="M38" s="2374"/>
      <c r="N38" s="2375"/>
      <c r="O38" s="2376"/>
      <c r="P38" s="2377"/>
      <c r="Q38" s="2378"/>
      <c r="R38" s="2379"/>
      <c r="S38" s="2362"/>
      <c r="T38" s="2363"/>
      <c r="U38" s="2364"/>
      <c r="V38" s="2362"/>
      <c r="W38" s="2363"/>
      <c r="X38" s="2364"/>
      <c r="Y38" s="2362"/>
      <c r="Z38" s="2363"/>
      <c r="AA38" s="2364"/>
      <c r="AB38" s="2362"/>
      <c r="AC38" s="2363"/>
      <c r="AD38" s="2364"/>
      <c r="AE38" s="2362"/>
      <c r="AF38" s="2363"/>
      <c r="AG38" s="2364"/>
      <c r="AH38" s="2365"/>
      <c r="AI38" s="2366"/>
      <c r="AJ38" s="2366"/>
      <c r="AK38" s="2367"/>
      <c r="AL38" s="133"/>
    </row>
    <row r="39" spans="1:38" ht="18.75" customHeight="1" x14ac:dyDescent="0.2">
      <c r="A39" s="795"/>
      <c r="B39" s="2368" t="s">
        <v>4687</v>
      </c>
      <c r="C39" s="2369"/>
      <c r="D39" s="2370"/>
      <c r="E39" s="2350">
        <v>0</v>
      </c>
      <c r="F39" s="2351"/>
      <c r="G39" s="2350">
        <v>0</v>
      </c>
      <c r="H39" s="2351"/>
      <c r="I39" s="2350">
        <v>0</v>
      </c>
      <c r="J39" s="2351"/>
      <c r="K39" s="2350">
        <v>0</v>
      </c>
      <c r="L39" s="2351"/>
      <c r="M39" s="2350">
        <v>0</v>
      </c>
      <c r="N39" s="2351"/>
      <c r="O39" s="2354">
        <v>3000</v>
      </c>
      <c r="P39" s="2355"/>
      <c r="Q39" s="2358" t="s">
        <v>65</v>
      </c>
      <c r="R39" s="2359"/>
      <c r="S39" s="2331">
        <f>E39*O39/10</f>
        <v>0</v>
      </c>
      <c r="T39" s="2332"/>
      <c r="U39" s="2333"/>
      <c r="V39" s="2331">
        <f>G39*O39/10</f>
        <v>0</v>
      </c>
      <c r="W39" s="2332"/>
      <c r="X39" s="2333"/>
      <c r="Y39" s="2331">
        <f>I39*O39/10</f>
        <v>0</v>
      </c>
      <c r="Z39" s="2332"/>
      <c r="AA39" s="2333"/>
      <c r="AB39" s="2331">
        <f>K39*O39/10</f>
        <v>0</v>
      </c>
      <c r="AC39" s="2332"/>
      <c r="AD39" s="2333"/>
      <c r="AE39" s="2331">
        <f>M39*O39/10</f>
        <v>0</v>
      </c>
      <c r="AF39" s="2332"/>
      <c r="AG39" s="2333"/>
      <c r="AH39" s="2337"/>
      <c r="AI39" s="2338"/>
      <c r="AJ39" s="2338"/>
      <c r="AK39" s="2339"/>
      <c r="AL39" s="133"/>
    </row>
    <row r="40" spans="1:38" ht="22.5" customHeight="1" thickBot="1" x14ac:dyDescent="0.25">
      <c r="A40" s="795"/>
      <c r="B40" s="2380"/>
      <c r="C40" s="2381"/>
      <c r="D40" s="2382"/>
      <c r="E40" s="2352"/>
      <c r="F40" s="2353"/>
      <c r="G40" s="2352"/>
      <c r="H40" s="2353"/>
      <c r="I40" s="2352"/>
      <c r="J40" s="2353"/>
      <c r="K40" s="2352"/>
      <c r="L40" s="2353"/>
      <c r="M40" s="2352"/>
      <c r="N40" s="2353"/>
      <c r="O40" s="2356"/>
      <c r="P40" s="2357"/>
      <c r="Q40" s="2360"/>
      <c r="R40" s="2361"/>
      <c r="S40" s="2334"/>
      <c r="T40" s="2335"/>
      <c r="U40" s="2336"/>
      <c r="V40" s="2334"/>
      <c r="W40" s="2335"/>
      <c r="X40" s="2336"/>
      <c r="Y40" s="2334"/>
      <c r="Z40" s="2335"/>
      <c r="AA40" s="2336"/>
      <c r="AB40" s="2334"/>
      <c r="AC40" s="2335"/>
      <c r="AD40" s="2336"/>
      <c r="AE40" s="2334"/>
      <c r="AF40" s="2335"/>
      <c r="AG40" s="2336"/>
      <c r="AH40" s="2340"/>
      <c r="AI40" s="2341"/>
      <c r="AJ40" s="2341"/>
      <c r="AK40" s="2342"/>
      <c r="AL40" s="133"/>
    </row>
    <row r="41" spans="1:38" ht="19.5" customHeight="1" thickTop="1" x14ac:dyDescent="0.6">
      <c r="A41" s="795"/>
      <c r="B41" s="2390" t="s">
        <v>71</v>
      </c>
      <c r="C41" s="2391"/>
      <c r="D41" s="2392"/>
      <c r="E41" s="2343">
        <f>SUM(E29:F40)</f>
        <v>0</v>
      </c>
      <c r="F41" s="2344"/>
      <c r="G41" s="2343">
        <f>SUM(G29:H40)</f>
        <v>0</v>
      </c>
      <c r="H41" s="2344"/>
      <c r="I41" s="2343">
        <f>SUM(I29:J40)</f>
        <v>0</v>
      </c>
      <c r="J41" s="2344"/>
      <c r="K41" s="2343">
        <f>SUM(K29:L40)</f>
        <v>0</v>
      </c>
      <c r="L41" s="2344"/>
      <c r="M41" s="2343">
        <f>SUM(M29:N40)</f>
        <v>0</v>
      </c>
      <c r="N41" s="2344"/>
      <c r="O41" s="2345"/>
      <c r="P41" s="2346"/>
      <c r="Q41" s="2346"/>
      <c r="R41" s="815"/>
      <c r="S41" s="2347">
        <f>SUM(S29:U40)</f>
        <v>0</v>
      </c>
      <c r="T41" s="2348"/>
      <c r="U41" s="2349"/>
      <c r="V41" s="2347">
        <f>SUM(V29:X40)</f>
        <v>0</v>
      </c>
      <c r="W41" s="2348"/>
      <c r="X41" s="2349"/>
      <c r="Y41" s="2347">
        <f>SUM(Y29:AA40)</f>
        <v>0</v>
      </c>
      <c r="Z41" s="2348"/>
      <c r="AA41" s="2349"/>
      <c r="AB41" s="2347">
        <f>SUM(AB29:AD40)</f>
        <v>0</v>
      </c>
      <c r="AC41" s="2348"/>
      <c r="AD41" s="2349"/>
      <c r="AE41" s="2347">
        <f>SUM(AE29:AG40)</f>
        <v>0</v>
      </c>
      <c r="AF41" s="2348"/>
      <c r="AG41" s="2349"/>
      <c r="AH41" s="2328"/>
      <c r="AI41" s="2329"/>
      <c r="AJ41" s="2329"/>
      <c r="AK41" s="2330"/>
      <c r="AL41" s="133"/>
    </row>
    <row r="42" spans="1:38" ht="19.5" customHeight="1" x14ac:dyDescent="0.2">
      <c r="A42" s="795"/>
      <c r="B42" s="816" t="s">
        <v>4867</v>
      </c>
      <c r="C42" s="795"/>
      <c r="D42" s="795"/>
      <c r="E42" s="795"/>
      <c r="F42" s="795"/>
      <c r="G42" s="795"/>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633"/>
    </row>
    <row r="43" spans="1:38" ht="19.5" customHeight="1" x14ac:dyDescent="0.2">
      <c r="A43" s="795"/>
      <c r="B43" s="816" t="s">
        <v>4937</v>
      </c>
      <c r="C43" s="795"/>
      <c r="D43" s="795"/>
      <c r="E43" s="795"/>
      <c r="F43" s="795"/>
      <c r="G43" s="795"/>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633"/>
    </row>
    <row r="44" spans="1:38" ht="19.5" customHeight="1" x14ac:dyDescent="0.2">
      <c r="A44" s="795"/>
      <c r="B44" s="816" t="s">
        <v>4868</v>
      </c>
      <c r="C44" s="795"/>
      <c r="D44" s="795"/>
      <c r="E44" s="795"/>
      <c r="F44" s="795"/>
      <c r="G44" s="795"/>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633"/>
    </row>
    <row r="45" spans="1:38" ht="9" customHeight="1" x14ac:dyDescent="0.2">
      <c r="A45" s="795"/>
      <c r="B45" s="795"/>
      <c r="C45" s="795"/>
      <c r="D45" s="795"/>
      <c r="E45" s="795"/>
      <c r="F45" s="795"/>
      <c r="G45" s="795"/>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633"/>
    </row>
    <row r="46" spans="1:38" s="14" customFormat="1" ht="18" customHeight="1" x14ac:dyDescent="0.2">
      <c r="A46" s="787"/>
      <c r="B46" s="787" t="s">
        <v>426</v>
      </c>
      <c r="C46" s="787"/>
      <c r="D46" s="787"/>
      <c r="E46" s="787"/>
      <c r="F46" s="787"/>
      <c r="G46" s="787"/>
      <c r="H46" s="787"/>
      <c r="I46" s="787"/>
      <c r="J46" s="787"/>
      <c r="K46" s="787"/>
      <c r="L46" s="787"/>
      <c r="M46" s="787"/>
      <c r="N46" s="787"/>
      <c r="O46" s="787"/>
      <c r="P46" s="787"/>
      <c r="Q46" s="787"/>
      <c r="R46" s="787"/>
      <c r="S46" s="787"/>
      <c r="T46" s="787"/>
      <c r="U46" s="787"/>
      <c r="V46" s="787"/>
      <c r="W46" s="787"/>
      <c r="X46" s="787"/>
      <c r="Y46" s="787"/>
      <c r="Z46" s="787"/>
      <c r="AA46" s="787"/>
      <c r="AB46" s="787"/>
      <c r="AC46" s="787"/>
      <c r="AD46" s="787"/>
      <c r="AE46" s="787"/>
      <c r="AF46" s="787"/>
      <c r="AG46" s="787"/>
      <c r="AH46" s="787"/>
      <c r="AI46" s="787"/>
      <c r="AJ46" s="787"/>
      <c r="AK46" s="787"/>
    </row>
    <row r="47" spans="1:38" s="14" customFormat="1" ht="18" customHeight="1" x14ac:dyDescent="0.2">
      <c r="A47" s="787"/>
      <c r="B47" s="787"/>
      <c r="C47" s="787" t="s">
        <v>4869</v>
      </c>
      <c r="D47" s="787"/>
      <c r="E47" s="787"/>
      <c r="F47" s="787"/>
      <c r="G47" s="787"/>
      <c r="H47" s="787"/>
      <c r="I47" s="787"/>
      <c r="J47" s="787"/>
      <c r="K47" s="787"/>
      <c r="L47" s="787"/>
      <c r="M47" s="787"/>
      <c r="N47" s="787"/>
      <c r="O47" s="787"/>
      <c r="P47" s="787"/>
      <c r="Q47" s="787"/>
      <c r="R47" s="787"/>
      <c r="S47" s="787"/>
      <c r="T47" s="787"/>
      <c r="U47" s="787"/>
      <c r="V47" s="787"/>
      <c r="W47" s="787"/>
      <c r="X47" s="787"/>
      <c r="Y47" s="787"/>
      <c r="Z47" s="787"/>
      <c r="AA47" s="787"/>
      <c r="AB47" s="787"/>
      <c r="AC47" s="787"/>
      <c r="AD47" s="787"/>
      <c r="AE47" s="787"/>
      <c r="AF47" s="787"/>
      <c r="AG47" s="787"/>
      <c r="AH47" s="787"/>
      <c r="AI47" s="787"/>
      <c r="AJ47" s="787"/>
      <c r="AK47" s="787"/>
    </row>
    <row r="48" spans="1:38" s="14" customFormat="1" ht="18" customHeight="1" x14ac:dyDescent="0.2">
      <c r="A48" s="787"/>
      <c r="B48" s="817" t="s">
        <v>4870</v>
      </c>
      <c r="C48" s="787"/>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row>
    <row r="49" spans="1:38" s="14" customFormat="1" ht="9.65" customHeight="1" x14ac:dyDescent="0.2">
      <c r="A49" s="787"/>
      <c r="B49" s="788"/>
      <c r="C49" s="787"/>
      <c r="D49" s="787"/>
      <c r="E49" s="787"/>
      <c r="F49" s="787"/>
      <c r="G49" s="787"/>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row>
    <row r="50" spans="1:38" x14ac:dyDescent="0.2">
      <c r="A50" s="795"/>
      <c r="B50" s="795" t="s">
        <v>4929</v>
      </c>
      <c r="C50" s="795"/>
      <c r="D50" s="795"/>
      <c r="E50" s="795"/>
      <c r="F50" s="795"/>
      <c r="G50" s="795"/>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633"/>
    </row>
    <row r="51" spans="1:38" x14ac:dyDescent="0.2">
      <c r="A51" s="795"/>
      <c r="B51" s="795"/>
      <c r="C51" s="795" t="s">
        <v>4930</v>
      </c>
      <c r="D51" s="795"/>
      <c r="E51" s="795"/>
      <c r="F51" s="795"/>
      <c r="G51" s="795"/>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633"/>
    </row>
    <row r="52" spans="1:38" x14ac:dyDescent="0.2">
      <c r="A52" s="795"/>
      <c r="B52" s="795"/>
      <c r="C52" s="795" t="s">
        <v>4973</v>
      </c>
      <c r="D52" s="795"/>
      <c r="E52" s="795"/>
      <c r="F52" s="795"/>
      <c r="G52" s="795"/>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633"/>
    </row>
    <row r="53" spans="1:38" x14ac:dyDescent="0.2">
      <c r="A53" s="795"/>
      <c r="B53" s="795"/>
      <c r="C53" s="795" t="s">
        <v>4974</v>
      </c>
      <c r="D53" s="795"/>
      <c r="E53" s="795"/>
      <c r="F53" s="795"/>
      <c r="G53" s="795"/>
      <c r="H53" s="795"/>
      <c r="I53" s="795"/>
      <c r="J53" s="795"/>
      <c r="K53" s="795"/>
      <c r="L53" s="795"/>
      <c r="M53" s="795"/>
      <c r="N53" s="795"/>
      <c r="O53" s="795"/>
      <c r="P53" s="795"/>
      <c r="Q53" s="795"/>
      <c r="R53" s="795"/>
      <c r="S53" s="795"/>
      <c r="T53" s="795"/>
      <c r="U53" s="795"/>
      <c r="V53" s="795"/>
      <c r="W53" s="795"/>
      <c r="X53" s="795"/>
      <c r="Y53" s="795"/>
      <c r="Z53" s="795"/>
      <c r="AA53" s="795"/>
      <c r="AB53" s="795"/>
      <c r="AC53" s="795"/>
      <c r="AD53" s="795"/>
      <c r="AE53" s="795"/>
      <c r="AF53" s="795"/>
      <c r="AG53" s="795"/>
      <c r="AH53" s="795"/>
      <c r="AI53" s="795"/>
      <c r="AJ53" s="795"/>
      <c r="AK53" s="795"/>
      <c r="AL53" s="633"/>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M29">
    <cfRule type="cellIs" dxfId="11" priority="9" operator="lessThan">
      <formula>$E$29</formula>
    </cfRule>
  </conditionalFormatting>
  <conditionalFormatting sqref="M31:N32">
    <cfRule type="cellIs" dxfId="10" priority="1" operator="lessThan">
      <formula>$E$31</formula>
    </cfRule>
    <cfRule type="cellIs" dxfId="9" priority="8" operator="lessThan">
      <formula>$E$31</formula>
    </cfRule>
  </conditionalFormatting>
  <conditionalFormatting sqref="M33:N34">
    <cfRule type="cellIs" dxfId="8" priority="7" operator="lessThan">
      <formula>$E$33</formula>
    </cfRule>
  </conditionalFormatting>
  <conditionalFormatting sqref="M35:N36">
    <cfRule type="cellIs" dxfId="7" priority="6" operator="lessThan">
      <formula>$E$35</formula>
    </cfRule>
  </conditionalFormatting>
  <conditionalFormatting sqref="M37:N38">
    <cfRule type="cellIs" dxfId="6" priority="5" operator="lessThan">
      <formula>$E$37</formula>
    </cfRule>
  </conditionalFormatting>
  <conditionalFormatting sqref="M39:N40">
    <cfRule type="cellIs" dxfId="5" priority="4" operator="lessThan">
      <formula>$E$39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90625" defaultRowHeight="17.5" x14ac:dyDescent="0.2"/>
  <cols>
    <col min="1" max="1" width="2.08984375" style="14" customWidth="1"/>
    <col min="2" max="2" width="4.08984375" style="14" customWidth="1"/>
    <col min="3" max="3" width="25.90625" style="14" customWidth="1"/>
    <col min="4" max="4" width="4.90625" style="14" customWidth="1"/>
    <col min="5" max="5" width="25.90625" style="14" customWidth="1"/>
    <col min="6" max="6" width="4.90625" style="14" customWidth="1"/>
    <col min="7" max="7" width="25.90625" style="14" customWidth="1"/>
    <col min="8" max="8" width="34.36328125" style="14" customWidth="1"/>
    <col min="9" max="9" width="3.08984375" style="14" customWidth="1"/>
    <col min="10" max="247" width="9" style="14" customWidth="1"/>
    <col min="248" max="248" width="2.08984375" style="14" customWidth="1"/>
    <col min="249" max="249" width="4.90625" style="14" customWidth="1"/>
    <col min="250" max="250" width="25.90625" style="14" customWidth="1"/>
    <col min="251" max="251" width="4.90625" style="14" customWidth="1"/>
    <col min="252" max="252" width="25.90625" style="14" customWidth="1"/>
    <col min="253" max="253" width="4.90625" style="14" customWidth="1"/>
    <col min="254" max="254" width="25.90625" style="14" customWidth="1"/>
    <col min="255" max="16384" width="4.90625" style="14"/>
  </cols>
  <sheetData>
    <row r="1" spans="2:8" x14ac:dyDescent="0.2">
      <c r="B1" s="14" t="s">
        <v>215</v>
      </c>
    </row>
    <row r="2" spans="2:8" ht="22.5" x14ac:dyDescent="0.2">
      <c r="B2" s="78" t="s">
        <v>216</v>
      </c>
      <c r="C2" s="79"/>
      <c r="D2" s="79"/>
      <c r="E2" s="79"/>
      <c r="F2" s="79"/>
      <c r="G2" s="79"/>
      <c r="H2" s="80" t="s">
        <v>217</v>
      </c>
    </row>
    <row r="3" spans="2:8" s="6" customFormat="1" ht="24" customHeight="1" x14ac:dyDescent="0.2">
      <c r="B3" s="480" t="str">
        <f>'様式第1-1号'!C18</f>
        <v>■</v>
      </c>
      <c r="C3" s="6" t="s">
        <v>218</v>
      </c>
      <c r="D3" s="481" t="str">
        <f>'様式第1-1号'!C19</f>
        <v>□</v>
      </c>
      <c r="E3" s="6" t="s">
        <v>219</v>
      </c>
      <c r="F3" s="481" t="str">
        <f>'様式第1-1号'!C20</f>
        <v>□</v>
      </c>
      <c r="G3" s="6" t="s">
        <v>220</v>
      </c>
      <c r="H3" s="1557" t="str">
        <f>'はじめに（PC）'!D4&amp;""</f>
        <v/>
      </c>
    </row>
    <row r="4" spans="2:8" s="85" customFormat="1" ht="14.25" customHeight="1" x14ac:dyDescent="0.2">
      <c r="B4" s="81"/>
      <c r="C4" s="82"/>
      <c r="D4" s="83"/>
      <c r="E4" s="82"/>
      <c r="F4" s="83"/>
      <c r="G4" s="82"/>
      <c r="H4" s="84"/>
    </row>
    <row r="5" spans="2:8" x14ac:dyDescent="0.2">
      <c r="B5" s="86"/>
      <c r="C5" s="87"/>
      <c r="D5" s="88"/>
      <c r="E5" s="88"/>
      <c r="F5" s="88"/>
      <c r="G5" s="88"/>
      <c r="H5" s="89"/>
    </row>
    <row r="6" spans="2:8" x14ac:dyDescent="0.2">
      <c r="B6" s="86"/>
      <c r="C6" s="90"/>
      <c r="D6" s="25"/>
      <c r="E6" s="25"/>
      <c r="F6" s="25"/>
      <c r="G6" s="25"/>
      <c r="H6" s="86"/>
    </row>
    <row r="7" spans="2:8" x14ac:dyDescent="0.2">
      <c r="B7" s="86"/>
      <c r="C7" s="90"/>
      <c r="D7" s="25"/>
      <c r="E7" s="25"/>
      <c r="F7" s="25"/>
      <c r="G7" s="25"/>
      <c r="H7" s="86"/>
    </row>
    <row r="8" spans="2:8" x14ac:dyDescent="0.2">
      <c r="B8" s="86"/>
      <c r="C8" s="90"/>
      <c r="D8" s="25"/>
      <c r="E8" s="25"/>
      <c r="F8" s="25"/>
      <c r="G8" s="25"/>
      <c r="H8" s="86"/>
    </row>
    <row r="9" spans="2:8" x14ac:dyDescent="0.2">
      <c r="B9" s="86"/>
      <c r="C9" s="90"/>
      <c r="D9" s="25"/>
      <c r="E9" s="25"/>
      <c r="F9" s="25"/>
      <c r="G9" s="25"/>
      <c r="H9" s="86"/>
    </row>
    <row r="10" spans="2:8" x14ac:dyDescent="0.2">
      <c r="B10" s="86"/>
      <c r="C10" s="90"/>
      <c r="D10" s="25"/>
      <c r="E10" s="25"/>
      <c r="F10" s="25"/>
      <c r="G10" s="25"/>
      <c r="H10" s="86"/>
    </row>
    <row r="11" spans="2:8" x14ac:dyDescent="0.2">
      <c r="B11" s="86"/>
      <c r="C11" s="90"/>
      <c r="D11" s="25"/>
      <c r="E11" s="25"/>
      <c r="F11" s="25"/>
      <c r="G11" s="25"/>
      <c r="H11" s="86"/>
    </row>
    <row r="12" spans="2:8" x14ac:dyDescent="0.2">
      <c r="B12" s="86"/>
      <c r="C12" s="90"/>
      <c r="D12" s="25"/>
      <c r="E12" s="25"/>
      <c r="F12" s="25"/>
      <c r="G12" s="25"/>
      <c r="H12" s="86"/>
    </row>
    <row r="13" spans="2:8" x14ac:dyDescent="0.2">
      <c r="B13" s="86"/>
      <c r="C13" s="90"/>
      <c r="D13" s="25"/>
      <c r="E13" s="25"/>
      <c r="F13" s="25"/>
      <c r="G13" s="25"/>
      <c r="H13" s="86"/>
    </row>
    <row r="14" spans="2:8" x14ac:dyDescent="0.2">
      <c r="B14" s="86"/>
      <c r="C14" s="90"/>
      <c r="D14" s="25"/>
      <c r="E14" s="25"/>
      <c r="F14" s="25"/>
      <c r="G14" s="25"/>
      <c r="H14" s="86"/>
    </row>
    <row r="15" spans="2:8" x14ac:dyDescent="0.2">
      <c r="B15" s="86"/>
      <c r="C15" s="90"/>
      <c r="D15" s="25"/>
      <c r="E15" s="25"/>
      <c r="F15" s="25"/>
      <c r="G15" s="25"/>
      <c r="H15" s="86"/>
    </row>
    <row r="16" spans="2:8" x14ac:dyDescent="0.2">
      <c r="B16" s="86"/>
      <c r="C16" s="90"/>
      <c r="D16" s="25"/>
      <c r="E16" s="25"/>
      <c r="F16" s="25"/>
      <c r="G16" s="25"/>
      <c r="H16" s="86"/>
    </row>
    <row r="17" spans="2:8" x14ac:dyDescent="0.2">
      <c r="B17" s="86"/>
      <c r="C17" s="90"/>
      <c r="D17" s="25"/>
      <c r="E17" s="25"/>
      <c r="F17" s="25"/>
      <c r="G17" s="25"/>
      <c r="H17" s="86"/>
    </row>
    <row r="18" spans="2:8" x14ac:dyDescent="0.2">
      <c r="B18" s="86"/>
      <c r="C18" s="90"/>
      <c r="D18" s="25"/>
      <c r="E18" s="25"/>
      <c r="F18" s="25"/>
      <c r="G18" s="25"/>
      <c r="H18" s="86"/>
    </row>
    <row r="19" spans="2:8" x14ac:dyDescent="0.2">
      <c r="B19" s="86"/>
      <c r="C19" s="90"/>
      <c r="D19" s="25"/>
      <c r="E19" s="25"/>
      <c r="F19" s="25"/>
      <c r="G19" s="25"/>
      <c r="H19" s="86"/>
    </row>
    <row r="20" spans="2:8" x14ac:dyDescent="0.2">
      <c r="B20" s="86"/>
      <c r="C20" s="90"/>
      <c r="D20" s="25"/>
      <c r="E20" s="25"/>
      <c r="F20" s="25"/>
      <c r="G20" s="25"/>
      <c r="H20" s="86"/>
    </row>
    <row r="21" spans="2:8" x14ac:dyDescent="0.2">
      <c r="B21" s="86"/>
      <c r="C21" s="90"/>
      <c r="D21" s="25"/>
      <c r="E21" s="25"/>
      <c r="F21" s="25"/>
      <c r="G21" s="25"/>
      <c r="H21" s="86"/>
    </row>
    <row r="22" spans="2:8" x14ac:dyDescent="0.2">
      <c r="B22" s="86"/>
      <c r="C22" s="90"/>
      <c r="D22" s="25"/>
      <c r="E22" s="25"/>
      <c r="F22" s="25"/>
      <c r="G22" s="25"/>
      <c r="H22" s="86"/>
    </row>
    <row r="23" spans="2:8" x14ac:dyDescent="0.2">
      <c r="B23" s="86"/>
      <c r="C23" s="90"/>
      <c r="D23" s="25"/>
      <c r="E23" s="25"/>
      <c r="F23" s="25"/>
      <c r="G23" s="25"/>
      <c r="H23" s="86"/>
    </row>
    <row r="24" spans="2:8" x14ac:dyDescent="0.2">
      <c r="B24" s="86"/>
      <c r="C24" s="90"/>
      <c r="D24" s="25"/>
      <c r="E24" s="25"/>
      <c r="F24" s="25"/>
      <c r="G24" s="25"/>
      <c r="H24" s="86"/>
    </row>
    <row r="25" spans="2:8" x14ac:dyDescent="0.2">
      <c r="B25" s="86"/>
      <c r="C25" s="90"/>
      <c r="D25" s="25"/>
      <c r="E25" s="25"/>
      <c r="F25" s="25"/>
      <c r="G25" s="25"/>
      <c r="H25" s="86"/>
    </row>
    <row r="26" spans="2:8" x14ac:dyDescent="0.2">
      <c r="B26" s="86"/>
      <c r="C26" s="90"/>
      <c r="D26" s="25"/>
      <c r="E26" s="25"/>
      <c r="F26" s="25"/>
      <c r="G26" s="25"/>
      <c r="H26" s="86"/>
    </row>
    <row r="27" spans="2:8" x14ac:dyDescent="0.2">
      <c r="B27" s="86"/>
      <c r="C27" s="90"/>
      <c r="D27" s="25"/>
      <c r="E27" s="25"/>
      <c r="F27" s="25"/>
      <c r="G27" s="25"/>
      <c r="H27" s="86"/>
    </row>
    <row r="28" spans="2:8" x14ac:dyDescent="0.2">
      <c r="B28" s="86"/>
      <c r="C28" s="90"/>
      <c r="D28" s="25"/>
      <c r="E28" s="25"/>
      <c r="F28" s="25"/>
      <c r="G28" s="25"/>
      <c r="H28" s="86"/>
    </row>
    <row r="29" spans="2:8" x14ac:dyDescent="0.2">
      <c r="B29" s="86"/>
      <c r="C29" s="90"/>
      <c r="D29" s="25"/>
      <c r="E29" s="25"/>
      <c r="F29" s="25"/>
      <c r="G29" s="25"/>
      <c r="H29" s="86"/>
    </row>
    <row r="30" spans="2:8" x14ac:dyDescent="0.2">
      <c r="B30" s="86"/>
      <c r="C30" s="90"/>
      <c r="D30" s="25"/>
      <c r="E30" s="25"/>
      <c r="F30" s="25"/>
      <c r="G30" s="25"/>
      <c r="H30" s="86"/>
    </row>
    <row r="31" spans="2:8" x14ac:dyDescent="0.2">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90625" defaultRowHeight="17.5" x14ac:dyDescent="0.2"/>
  <cols>
    <col min="1" max="1" width="2.08984375" style="143" customWidth="1"/>
    <col min="2" max="2" width="4.08984375" style="143" customWidth="1"/>
    <col min="3" max="3" width="26.90625" style="143" customWidth="1"/>
    <col min="4" max="4" width="14" style="143" customWidth="1"/>
    <col min="5" max="5" width="7.36328125" style="143" customWidth="1"/>
    <col min="6" max="6" width="4.90625" style="143" customWidth="1"/>
    <col min="7" max="7" width="29.453125" style="143" customWidth="1"/>
    <col min="8" max="8" width="14" style="143" customWidth="1"/>
    <col min="9" max="9" width="7.36328125" style="143" customWidth="1"/>
    <col min="10" max="10" width="31.36328125" style="143" customWidth="1"/>
    <col min="11" max="11" width="3.08984375" style="143" customWidth="1"/>
    <col min="12" max="249" width="9" style="143" customWidth="1"/>
    <col min="250" max="250" width="2.08984375" style="143" customWidth="1"/>
    <col min="251" max="251" width="4.90625" style="143" customWidth="1"/>
    <col min="252" max="252" width="25.90625" style="143" customWidth="1"/>
    <col min="253" max="253" width="4.90625" style="143" customWidth="1"/>
    <col min="254" max="254" width="25.90625" style="143" customWidth="1"/>
    <col min="255" max="255" width="4.90625" style="143" customWidth="1"/>
    <col min="256" max="256" width="25.90625" style="143" customWidth="1"/>
    <col min="257" max="16384" width="4.90625" style="143"/>
  </cols>
  <sheetData>
    <row r="1" spans="2:10" x14ac:dyDescent="0.2">
      <c r="B1" s="143" t="s">
        <v>437</v>
      </c>
    </row>
    <row r="2" spans="2:10" ht="22.5" x14ac:dyDescent="0.2">
      <c r="B2" s="157" t="s">
        <v>430</v>
      </c>
      <c r="C2" s="155"/>
      <c r="D2" s="155"/>
      <c r="E2" s="155"/>
      <c r="F2" s="155"/>
      <c r="G2" s="155"/>
      <c r="H2" s="155"/>
      <c r="I2" s="155"/>
      <c r="J2" s="155" t="s">
        <v>421</v>
      </c>
    </row>
    <row r="3" spans="2:10" s="156" customFormat="1" ht="24" customHeight="1" x14ac:dyDescent="0.2">
      <c r="D3" s="159"/>
      <c r="H3" s="159"/>
      <c r="J3" s="1558" t="str">
        <f>'はじめに（PC）'!D4&amp;""</f>
        <v/>
      </c>
    </row>
    <row r="4" spans="2:10" s="152" customFormat="1" ht="14.25" customHeight="1" x14ac:dyDescent="0.2">
      <c r="B4" s="154"/>
      <c r="C4" s="154"/>
      <c r="D4" s="158"/>
      <c r="E4" s="154"/>
      <c r="F4" s="155"/>
      <c r="G4" s="154"/>
      <c r="H4" s="158"/>
      <c r="I4" s="154"/>
      <c r="J4" s="153"/>
    </row>
    <row r="5" spans="2:10" x14ac:dyDescent="0.2">
      <c r="B5" s="147"/>
      <c r="C5" s="151"/>
      <c r="D5" s="150"/>
      <c r="E5" s="150"/>
      <c r="F5" s="150"/>
      <c r="G5" s="150"/>
      <c r="H5" s="150"/>
      <c r="I5" s="150"/>
      <c r="J5" s="149"/>
    </row>
    <row r="6" spans="2:10" x14ac:dyDescent="0.2">
      <c r="B6" s="147"/>
      <c r="C6" s="148"/>
      <c r="J6" s="147"/>
    </row>
    <row r="7" spans="2:10" x14ac:dyDescent="0.2">
      <c r="B7" s="147"/>
      <c r="C7" s="148"/>
      <c r="J7" s="147"/>
    </row>
    <row r="8" spans="2:10" x14ac:dyDescent="0.2">
      <c r="B8" s="147"/>
      <c r="C8" s="148"/>
      <c r="J8" s="147"/>
    </row>
    <row r="9" spans="2:10" x14ac:dyDescent="0.2">
      <c r="B9" s="147"/>
      <c r="C9" s="148"/>
      <c r="J9" s="147"/>
    </row>
    <row r="10" spans="2:10" x14ac:dyDescent="0.2">
      <c r="B10" s="147"/>
      <c r="C10" s="148"/>
      <c r="J10" s="147"/>
    </row>
    <row r="11" spans="2:10" x14ac:dyDescent="0.2">
      <c r="B11" s="147"/>
      <c r="C11" s="148"/>
      <c r="J11" s="147"/>
    </row>
    <row r="12" spans="2:10" x14ac:dyDescent="0.2">
      <c r="B12" s="147"/>
      <c r="C12" s="148"/>
      <c r="J12" s="147"/>
    </row>
    <row r="13" spans="2:10" x14ac:dyDescent="0.2">
      <c r="B13" s="147"/>
      <c r="C13" s="148"/>
      <c r="J13" s="147"/>
    </row>
    <row r="14" spans="2:10" x14ac:dyDescent="0.2">
      <c r="B14" s="147"/>
      <c r="C14" s="148"/>
      <c r="J14" s="147"/>
    </row>
    <row r="15" spans="2:10" x14ac:dyDescent="0.2">
      <c r="B15" s="147"/>
      <c r="C15" s="148"/>
      <c r="J15" s="147"/>
    </row>
    <row r="16" spans="2:10" x14ac:dyDescent="0.2">
      <c r="B16" s="147"/>
      <c r="C16" s="148"/>
      <c r="J16" s="147"/>
    </row>
    <row r="17" spans="2:10" x14ac:dyDescent="0.2">
      <c r="B17" s="147"/>
      <c r="C17" s="148"/>
      <c r="J17" s="147"/>
    </row>
    <row r="18" spans="2:10" x14ac:dyDescent="0.2">
      <c r="B18" s="147"/>
      <c r="C18" s="148"/>
      <c r="J18" s="147"/>
    </row>
    <row r="19" spans="2:10" x14ac:dyDescent="0.2">
      <c r="B19" s="147"/>
      <c r="C19" s="148"/>
      <c r="J19" s="147"/>
    </row>
    <row r="20" spans="2:10" x14ac:dyDescent="0.2">
      <c r="B20" s="147"/>
      <c r="C20" s="148"/>
      <c r="J20" s="147"/>
    </row>
    <row r="21" spans="2:10" x14ac:dyDescent="0.2">
      <c r="B21" s="147"/>
      <c r="C21" s="148"/>
      <c r="J21" s="147"/>
    </row>
    <row r="22" spans="2:10" x14ac:dyDescent="0.2">
      <c r="B22" s="147"/>
      <c r="C22" s="148"/>
      <c r="J22" s="147"/>
    </row>
    <row r="23" spans="2:10" x14ac:dyDescent="0.2">
      <c r="B23" s="147"/>
      <c r="C23" s="148"/>
      <c r="J23" s="147"/>
    </row>
    <row r="24" spans="2:10" x14ac:dyDescent="0.2">
      <c r="B24" s="147"/>
      <c r="C24" s="148"/>
      <c r="J24" s="147"/>
    </row>
    <row r="25" spans="2:10" x14ac:dyDescent="0.2">
      <c r="B25" s="147"/>
      <c r="C25" s="148"/>
      <c r="J25" s="147"/>
    </row>
    <row r="26" spans="2:10" x14ac:dyDescent="0.2">
      <c r="B26" s="147"/>
      <c r="C26" s="148"/>
      <c r="J26" s="147"/>
    </row>
    <row r="27" spans="2:10" x14ac:dyDescent="0.2">
      <c r="B27" s="147"/>
      <c r="C27" s="148"/>
      <c r="J27" s="147"/>
    </row>
    <row r="28" spans="2:10" x14ac:dyDescent="0.2">
      <c r="B28" s="147"/>
      <c r="C28" s="148"/>
      <c r="J28" s="147"/>
    </row>
    <row r="29" spans="2:10" x14ac:dyDescent="0.2">
      <c r="B29" s="147"/>
      <c r="C29" s="148"/>
      <c r="J29" s="147"/>
    </row>
    <row r="30" spans="2:10" x14ac:dyDescent="0.2">
      <c r="B30" s="147"/>
      <c r="C30" s="148"/>
      <c r="J30" s="147"/>
    </row>
    <row r="31" spans="2:10" x14ac:dyDescent="0.2">
      <c r="B31" s="147"/>
      <c r="C31" s="146"/>
      <c r="D31" s="145"/>
      <c r="E31" s="145"/>
      <c r="F31" s="145"/>
      <c r="G31" s="145"/>
      <c r="H31" s="145"/>
      <c r="I31" s="145"/>
      <c r="J31" s="144"/>
    </row>
    <row r="32" spans="2:10" x14ac:dyDescent="0.2">
      <c r="C32" s="143" t="s">
        <v>431</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90625" defaultRowHeight="17.5" x14ac:dyDescent="0.2"/>
  <cols>
    <col min="1" max="1" width="2.08984375" style="548" customWidth="1"/>
    <col min="2" max="2" width="4.08984375" style="548" customWidth="1"/>
    <col min="3" max="3" width="26.90625" style="548" customWidth="1"/>
    <col min="4" max="4" width="14" style="548" customWidth="1"/>
    <col min="5" max="5" width="7.36328125" style="548" customWidth="1"/>
    <col min="6" max="6" width="4.90625" style="548" customWidth="1"/>
    <col min="7" max="7" width="29.453125" style="548" customWidth="1"/>
    <col min="8" max="8" width="14" style="548" customWidth="1"/>
    <col min="9" max="9" width="7.36328125" style="548" customWidth="1"/>
    <col min="10" max="10" width="31.36328125" style="548" customWidth="1"/>
    <col min="11" max="11" width="3.08984375" style="548" customWidth="1"/>
    <col min="12" max="249" width="9" style="548" customWidth="1"/>
    <col min="250" max="250" width="2.08984375" style="548" customWidth="1"/>
    <col min="251" max="251" width="4.90625" style="548" customWidth="1"/>
    <col min="252" max="252" width="25.90625" style="548" customWidth="1"/>
    <col min="253" max="253" width="4.90625" style="548" customWidth="1"/>
    <col min="254" max="254" width="25.90625" style="548" customWidth="1"/>
    <col min="255" max="255" width="4.90625" style="548" customWidth="1"/>
    <col min="256" max="256" width="25.90625" style="548" customWidth="1"/>
    <col min="257" max="16384" width="4.90625" style="548"/>
  </cols>
  <sheetData>
    <row r="1" spans="2:10" x14ac:dyDescent="0.2">
      <c r="B1" s="548" t="s">
        <v>4689</v>
      </c>
    </row>
    <row r="2" spans="2:10" ht="22.5" x14ac:dyDescent="0.2">
      <c r="B2" s="157" t="s">
        <v>4688</v>
      </c>
      <c r="C2" s="155"/>
      <c r="D2" s="155"/>
      <c r="E2" s="155"/>
      <c r="F2" s="155"/>
      <c r="G2" s="155"/>
      <c r="H2" s="155"/>
      <c r="I2" s="155"/>
      <c r="J2" s="155" t="s">
        <v>421</v>
      </c>
    </row>
    <row r="3" spans="2:10" s="156" customFormat="1" ht="24" customHeight="1" x14ac:dyDescent="0.2">
      <c r="D3" s="159"/>
      <c r="H3" s="159"/>
      <c r="J3" s="1558" t="str">
        <f>'はじめに（PC）'!D4&amp;""</f>
        <v/>
      </c>
    </row>
    <row r="4" spans="2:10" s="152" customFormat="1" ht="14.25" customHeight="1" x14ac:dyDescent="0.2">
      <c r="B4" s="154"/>
      <c r="C4" s="154"/>
      <c r="D4" s="158"/>
      <c r="E4" s="154"/>
      <c r="F4" s="155"/>
      <c r="G4" s="154"/>
      <c r="H4" s="158"/>
      <c r="I4" s="154"/>
      <c r="J4" s="153"/>
    </row>
    <row r="5" spans="2:10" x14ac:dyDescent="0.2">
      <c r="B5" s="147"/>
      <c r="C5" s="151"/>
      <c r="D5" s="150"/>
      <c r="E5" s="150"/>
      <c r="F5" s="150"/>
      <c r="G5" s="150"/>
      <c r="H5" s="150"/>
      <c r="I5" s="150"/>
      <c r="J5" s="149"/>
    </row>
    <row r="6" spans="2:10" x14ac:dyDescent="0.2">
      <c r="B6" s="147"/>
      <c r="C6" s="148"/>
      <c r="J6" s="147"/>
    </row>
    <row r="7" spans="2:10" x14ac:dyDescent="0.2">
      <c r="B7" s="147"/>
      <c r="C7" s="148"/>
      <c r="J7" s="147"/>
    </row>
    <row r="8" spans="2:10" x14ac:dyDescent="0.2">
      <c r="B8" s="147"/>
      <c r="C8" s="148"/>
      <c r="J8" s="147"/>
    </row>
    <row r="9" spans="2:10" x14ac:dyDescent="0.2">
      <c r="B9" s="147"/>
      <c r="C9" s="148"/>
      <c r="J9" s="147"/>
    </row>
    <row r="10" spans="2:10" x14ac:dyDescent="0.2">
      <c r="B10" s="147"/>
      <c r="C10" s="148"/>
      <c r="J10" s="147"/>
    </row>
    <row r="11" spans="2:10" x14ac:dyDescent="0.2">
      <c r="B11" s="147"/>
      <c r="C11" s="148"/>
      <c r="J11" s="147"/>
    </row>
    <row r="12" spans="2:10" x14ac:dyDescent="0.2">
      <c r="B12" s="147"/>
      <c r="C12" s="148"/>
      <c r="J12" s="147"/>
    </row>
    <row r="13" spans="2:10" x14ac:dyDescent="0.2">
      <c r="B13" s="147"/>
      <c r="C13" s="148"/>
      <c r="J13" s="147"/>
    </row>
    <row r="14" spans="2:10" x14ac:dyDescent="0.2">
      <c r="B14" s="147"/>
      <c r="C14" s="148"/>
      <c r="J14" s="147"/>
    </row>
    <row r="15" spans="2:10" x14ac:dyDescent="0.2">
      <c r="B15" s="147"/>
      <c r="C15" s="148"/>
      <c r="J15" s="147"/>
    </row>
    <row r="16" spans="2:10" x14ac:dyDescent="0.2">
      <c r="B16" s="147"/>
      <c r="C16" s="148"/>
      <c r="J16" s="147"/>
    </row>
    <row r="17" spans="2:10" x14ac:dyDescent="0.2">
      <c r="B17" s="147"/>
      <c r="C17" s="148"/>
      <c r="J17" s="147"/>
    </row>
    <row r="18" spans="2:10" x14ac:dyDescent="0.2">
      <c r="B18" s="147"/>
      <c r="C18" s="148"/>
      <c r="J18" s="147"/>
    </row>
    <row r="19" spans="2:10" x14ac:dyDescent="0.2">
      <c r="B19" s="147"/>
      <c r="C19" s="148"/>
      <c r="J19" s="147"/>
    </row>
    <row r="20" spans="2:10" x14ac:dyDescent="0.2">
      <c r="B20" s="147"/>
      <c r="C20" s="148"/>
      <c r="J20" s="147"/>
    </row>
    <row r="21" spans="2:10" x14ac:dyDescent="0.2">
      <c r="B21" s="147"/>
      <c r="C21" s="148"/>
      <c r="J21" s="147"/>
    </row>
    <row r="22" spans="2:10" x14ac:dyDescent="0.2">
      <c r="B22" s="147"/>
      <c r="C22" s="148"/>
      <c r="J22" s="147"/>
    </row>
    <row r="23" spans="2:10" x14ac:dyDescent="0.2">
      <c r="B23" s="147"/>
      <c r="C23" s="148"/>
      <c r="J23" s="147"/>
    </row>
    <row r="24" spans="2:10" x14ac:dyDescent="0.2">
      <c r="B24" s="147"/>
      <c r="C24" s="148"/>
      <c r="J24" s="147"/>
    </row>
    <row r="25" spans="2:10" x14ac:dyDescent="0.2">
      <c r="B25" s="147"/>
      <c r="C25" s="148"/>
      <c r="J25" s="147"/>
    </row>
    <row r="26" spans="2:10" x14ac:dyDescent="0.2">
      <c r="B26" s="147"/>
      <c r="C26" s="148"/>
      <c r="J26" s="147"/>
    </row>
    <row r="27" spans="2:10" x14ac:dyDescent="0.2">
      <c r="B27" s="147"/>
      <c r="C27" s="148"/>
      <c r="J27" s="147"/>
    </row>
    <row r="28" spans="2:10" x14ac:dyDescent="0.2">
      <c r="B28" s="147"/>
      <c r="C28" s="148"/>
      <c r="J28" s="147"/>
    </row>
    <row r="29" spans="2:10" x14ac:dyDescent="0.2">
      <c r="B29" s="147"/>
      <c r="C29" s="148"/>
      <c r="J29" s="147"/>
    </row>
    <row r="30" spans="2:10" x14ac:dyDescent="0.2">
      <c r="B30" s="147"/>
      <c r="C30" s="148"/>
      <c r="J30" s="147"/>
    </row>
    <row r="31" spans="2:10" x14ac:dyDescent="0.2">
      <c r="B31" s="147"/>
      <c r="C31" s="146"/>
      <c r="D31" s="145"/>
      <c r="E31" s="145"/>
      <c r="F31" s="145"/>
      <c r="G31" s="145"/>
      <c r="H31" s="145"/>
      <c r="I31" s="145"/>
      <c r="J31" s="144"/>
    </row>
    <row r="32" spans="2:10" x14ac:dyDescent="0.2">
      <c r="C32" s="548" t="s">
        <v>4690</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2" sqref="J2:L2"/>
    </sheetView>
  </sheetViews>
  <sheetFormatPr defaultColWidth="9.90625" defaultRowHeight="19" x14ac:dyDescent="0.2"/>
  <cols>
    <col min="1" max="1" width="4.08984375" style="167" customWidth="1"/>
    <col min="2" max="2" width="3.90625" style="167" bestFit="1" customWidth="1"/>
    <col min="3" max="3" width="52.6328125" style="167" customWidth="1"/>
    <col min="4" max="6" width="12.90625" style="167" customWidth="1"/>
    <col min="7" max="7" width="2.453125" style="167" customWidth="1"/>
    <col min="8" max="8" width="3.90625" style="167" bestFit="1" customWidth="1"/>
    <col min="9" max="9" width="65" style="167" customWidth="1"/>
    <col min="10" max="11" width="12.7265625" style="167" customWidth="1"/>
    <col min="12" max="12" width="12.90625" style="167" customWidth="1"/>
    <col min="13" max="13" width="4.08984375" style="167" customWidth="1"/>
    <col min="14" max="19" width="9.90625" style="167"/>
    <col min="20" max="20" width="21" style="167" customWidth="1"/>
    <col min="21" max="16384" width="9.90625" style="167"/>
  </cols>
  <sheetData>
    <row r="1" spans="1:13" x14ac:dyDescent="0.2">
      <c r="A1" s="725"/>
      <c r="B1" s="725" t="s">
        <v>4902</v>
      </c>
      <c r="C1" s="725"/>
      <c r="D1" s="725"/>
      <c r="E1" s="725"/>
      <c r="F1" s="725"/>
      <c r="G1" s="725"/>
      <c r="H1" s="725"/>
      <c r="I1" s="725"/>
      <c r="J1" s="725"/>
      <c r="K1" s="725"/>
      <c r="L1" s="718" t="s">
        <v>4903</v>
      </c>
      <c r="M1" s="725"/>
    </row>
    <row r="2" spans="1:13" x14ac:dyDescent="0.2">
      <c r="A2" s="725"/>
      <c r="B2" s="725"/>
      <c r="C2" s="725"/>
      <c r="D2" s="725"/>
      <c r="E2" s="725"/>
      <c r="F2" s="725"/>
      <c r="G2" s="725"/>
      <c r="H2" s="725"/>
      <c r="I2" s="718"/>
      <c r="J2" s="2447" t="s">
        <v>4853</v>
      </c>
      <c r="K2" s="2447"/>
      <c r="L2" s="2447"/>
      <c r="M2" s="725"/>
    </row>
    <row r="3" spans="1:13" x14ac:dyDescent="0.2">
      <c r="A3" s="725"/>
      <c r="B3" s="725"/>
      <c r="C3" s="725"/>
      <c r="D3" s="725"/>
      <c r="E3" s="725"/>
      <c r="F3" s="725"/>
      <c r="G3" s="725"/>
      <c r="H3" s="725"/>
      <c r="I3" s="718"/>
      <c r="J3" s="2447" t="s">
        <v>4854</v>
      </c>
      <c r="K3" s="2447"/>
      <c r="L3" s="2447"/>
      <c r="M3" s="725"/>
    </row>
    <row r="4" spans="1:13" ht="25.5" x14ac:dyDescent="0.2">
      <c r="A4" s="725"/>
      <c r="B4" s="2448" t="s">
        <v>4907</v>
      </c>
      <c r="C4" s="2448"/>
      <c r="D4" s="2448"/>
      <c r="E4" s="2448"/>
      <c r="F4" s="2448"/>
      <c r="G4" s="2448"/>
      <c r="H4" s="2448"/>
      <c r="I4" s="2448"/>
      <c r="J4" s="2448"/>
      <c r="K4" s="2448"/>
      <c r="L4" s="2448"/>
      <c r="M4" s="725"/>
    </row>
    <row r="5" spans="1:13" x14ac:dyDescent="0.2">
      <c r="A5" s="725"/>
      <c r="B5" s="719"/>
      <c r="C5" s="719"/>
      <c r="D5" s="719"/>
      <c r="E5" s="719"/>
      <c r="F5" s="719"/>
      <c r="G5" s="719"/>
      <c r="H5" s="719"/>
      <c r="I5" s="718" t="s">
        <v>4704</v>
      </c>
      <c r="J5" s="2449">
        <f>'はじめに（PC）'!D4</f>
        <v>0</v>
      </c>
      <c r="K5" s="2449"/>
      <c r="L5" s="2449"/>
      <c r="M5" s="725"/>
    </row>
    <row r="6" spans="1:13" x14ac:dyDescent="0.2">
      <c r="A6" s="725"/>
      <c r="B6" s="719"/>
      <c r="C6" s="719"/>
      <c r="D6" s="719"/>
      <c r="E6" s="719"/>
      <c r="F6" s="719"/>
      <c r="G6" s="719"/>
      <c r="H6" s="719"/>
      <c r="I6" s="719"/>
      <c r="J6" s="719"/>
      <c r="K6" s="719"/>
      <c r="L6" s="719"/>
      <c r="M6" s="725"/>
    </row>
    <row r="7" spans="1:13" ht="19.5" customHeight="1" x14ac:dyDescent="0.2">
      <c r="A7" s="725"/>
      <c r="B7" s="2450"/>
      <c r="C7" s="2409" t="s">
        <v>4706</v>
      </c>
      <c r="D7" s="2411" t="s">
        <v>4889</v>
      </c>
      <c r="E7" s="1538" t="s">
        <v>4705</v>
      </c>
      <c r="F7" s="1538" t="s">
        <v>4707</v>
      </c>
      <c r="G7" s="725"/>
      <c r="H7" s="2408"/>
      <c r="I7" s="2409" t="s">
        <v>4708</v>
      </c>
      <c r="J7" s="2411" t="s">
        <v>4889</v>
      </c>
      <c r="K7" s="1538" t="s">
        <v>4705</v>
      </c>
      <c r="L7" s="1538" t="s">
        <v>4707</v>
      </c>
      <c r="M7" s="725"/>
    </row>
    <row r="8" spans="1:13" x14ac:dyDescent="0.2">
      <c r="A8" s="725"/>
      <c r="B8" s="2450"/>
      <c r="C8" s="2410"/>
      <c r="D8" s="2412"/>
      <c r="E8" s="721" t="s">
        <v>4709</v>
      </c>
      <c r="F8" s="721" t="s">
        <v>4710</v>
      </c>
      <c r="G8" s="725"/>
      <c r="H8" s="2407"/>
      <c r="I8" s="2410"/>
      <c r="J8" s="2412"/>
      <c r="K8" s="1539" t="s">
        <v>4709</v>
      </c>
      <c r="L8" s="721" t="s">
        <v>4710</v>
      </c>
      <c r="M8" s="725"/>
    </row>
    <row r="9" spans="1:13" ht="38.15" customHeight="1" x14ac:dyDescent="0.2">
      <c r="A9" s="725"/>
      <c r="B9" s="2413" t="s">
        <v>4711</v>
      </c>
      <c r="C9" s="1542" t="s">
        <v>4975</v>
      </c>
      <c r="D9" s="2445"/>
      <c r="E9" s="2422"/>
      <c r="F9" s="2422"/>
      <c r="G9" s="725"/>
      <c r="H9" s="2413" t="s">
        <v>4890</v>
      </c>
      <c r="I9" s="1537" t="s">
        <v>4931</v>
      </c>
      <c r="J9" s="2428"/>
      <c r="K9" s="2422"/>
      <c r="L9" s="2422"/>
      <c r="M9" s="725"/>
    </row>
    <row r="10" spans="1:13" ht="19.5" customHeight="1" x14ac:dyDescent="0.2">
      <c r="A10" s="725"/>
      <c r="B10" s="2425"/>
      <c r="C10" s="1540" t="s">
        <v>4712</v>
      </c>
      <c r="D10" s="2446"/>
      <c r="E10" s="2423"/>
      <c r="F10" s="2423"/>
      <c r="G10" s="725"/>
      <c r="H10" s="2425"/>
      <c r="I10" s="2443" t="s">
        <v>4954</v>
      </c>
      <c r="J10" s="2429"/>
      <c r="K10" s="2423"/>
      <c r="L10" s="2423"/>
      <c r="M10" s="725"/>
    </row>
    <row r="11" spans="1:13" ht="38" x14ac:dyDescent="0.2">
      <c r="A11" s="725"/>
      <c r="B11" s="2403" t="s">
        <v>4713</v>
      </c>
      <c r="C11" s="1542" t="s">
        <v>4976</v>
      </c>
      <c r="D11" s="2419"/>
      <c r="E11" s="2422"/>
      <c r="F11" s="2422"/>
      <c r="G11" s="725"/>
      <c r="H11" s="2414"/>
      <c r="I11" s="2444"/>
      <c r="J11" s="2430"/>
      <c r="K11" s="2424"/>
      <c r="L11" s="2424"/>
      <c r="M11" s="725"/>
    </row>
    <row r="12" spans="1:13" x14ac:dyDescent="0.2">
      <c r="A12" s="725"/>
      <c r="B12" s="2403"/>
      <c r="C12" s="1541" t="s">
        <v>4715</v>
      </c>
      <c r="D12" s="2421"/>
      <c r="E12" s="2424"/>
      <c r="F12" s="2424"/>
      <c r="G12" s="725"/>
      <c r="H12" s="717"/>
      <c r="I12" s="722"/>
      <c r="J12" s="722"/>
      <c r="K12" s="773"/>
      <c r="L12" s="774"/>
      <c r="M12" s="725"/>
    </row>
    <row r="13" spans="1:13" x14ac:dyDescent="0.2">
      <c r="A13" s="725"/>
      <c r="B13" s="716"/>
      <c r="C13" s="776"/>
      <c r="D13" s="776"/>
      <c r="E13" s="716"/>
      <c r="F13" s="716"/>
      <c r="G13" s="725"/>
      <c r="H13" s="714"/>
      <c r="I13" s="2409" t="s">
        <v>4714</v>
      </c>
      <c r="J13" s="2411" t="s">
        <v>4889</v>
      </c>
      <c r="K13" s="1538" t="s">
        <v>4705</v>
      </c>
      <c r="L13" s="1538" t="s">
        <v>4707</v>
      </c>
      <c r="M13" s="725"/>
    </row>
    <row r="14" spans="1:13" x14ac:dyDescent="0.2">
      <c r="A14" s="725"/>
      <c r="B14" s="2435"/>
      <c r="C14" s="2409" t="s">
        <v>4717</v>
      </c>
      <c r="D14" s="2411" t="s">
        <v>4889</v>
      </c>
      <c r="E14" s="1538" t="s">
        <v>4705</v>
      </c>
      <c r="F14" s="1538" t="s">
        <v>4707</v>
      </c>
      <c r="G14" s="725"/>
      <c r="H14" s="715"/>
      <c r="I14" s="2434"/>
      <c r="J14" s="2412"/>
      <c r="K14" s="1539" t="s">
        <v>4709</v>
      </c>
      <c r="L14" s="721" t="s">
        <v>4710</v>
      </c>
      <c r="M14" s="725"/>
    </row>
    <row r="15" spans="1:13" ht="39" customHeight="1" x14ac:dyDescent="0.2">
      <c r="A15" s="725"/>
      <c r="B15" s="2436"/>
      <c r="C15" s="2410"/>
      <c r="D15" s="2412"/>
      <c r="E15" s="721" t="s">
        <v>4709</v>
      </c>
      <c r="F15" s="721" t="s">
        <v>4710</v>
      </c>
      <c r="G15" s="725"/>
      <c r="H15" s="2437" t="s">
        <v>4716</v>
      </c>
      <c r="I15" s="724" t="s">
        <v>4977</v>
      </c>
      <c r="J15" s="2440"/>
      <c r="K15" s="2422"/>
      <c r="L15" s="2422"/>
      <c r="M15" s="725"/>
    </row>
    <row r="16" spans="1:13" x14ac:dyDescent="0.2">
      <c r="A16" s="725"/>
      <c r="B16" s="2413" t="s">
        <v>4719</v>
      </c>
      <c r="C16" s="2431" t="s">
        <v>4978</v>
      </c>
      <c r="D16" s="2419"/>
      <c r="E16" s="2422"/>
      <c r="F16" s="2422"/>
      <c r="G16" s="725"/>
      <c r="H16" s="2438"/>
      <c r="I16" s="2426" t="s">
        <v>4718</v>
      </c>
      <c r="J16" s="2441"/>
      <c r="K16" s="2423"/>
      <c r="L16" s="2423"/>
      <c r="M16" s="725"/>
    </row>
    <row r="17" spans="1:13" ht="19.5" customHeight="1" x14ac:dyDescent="0.2">
      <c r="A17" s="725"/>
      <c r="B17" s="2425"/>
      <c r="C17" s="2432"/>
      <c r="D17" s="2420"/>
      <c r="E17" s="2423"/>
      <c r="F17" s="2423"/>
      <c r="G17" s="725"/>
      <c r="H17" s="2439"/>
      <c r="I17" s="2427"/>
      <c r="J17" s="2442"/>
      <c r="K17" s="2424"/>
      <c r="L17" s="2424"/>
      <c r="M17" s="725"/>
    </row>
    <row r="18" spans="1:13" x14ac:dyDescent="0.2">
      <c r="A18" s="725"/>
      <c r="B18" s="2414"/>
      <c r="C18" s="1541" t="s">
        <v>4720</v>
      </c>
      <c r="D18" s="2421"/>
      <c r="E18" s="2424"/>
      <c r="F18" s="2424"/>
      <c r="G18" s="725"/>
      <c r="H18" s="2413" t="s">
        <v>4893</v>
      </c>
      <c r="I18" s="724" t="s">
        <v>4891</v>
      </c>
      <c r="J18" s="2433"/>
      <c r="K18" s="2402"/>
      <c r="L18" s="2402"/>
      <c r="M18" s="725"/>
    </row>
    <row r="19" spans="1:13" ht="38.15" customHeight="1" x14ac:dyDescent="0.2">
      <c r="A19" s="725"/>
      <c r="B19" s="2413" t="s">
        <v>4721</v>
      </c>
      <c r="C19" s="1542" t="s">
        <v>4976</v>
      </c>
      <c r="D19" s="2419"/>
      <c r="E19" s="2422"/>
      <c r="F19" s="2422"/>
      <c r="G19" s="725"/>
      <c r="H19" s="2414"/>
      <c r="I19" s="1536" t="s">
        <v>4892</v>
      </c>
      <c r="J19" s="2433"/>
      <c r="K19" s="2402"/>
      <c r="L19" s="2402"/>
      <c r="M19" s="725"/>
    </row>
    <row r="20" spans="1:13" x14ac:dyDescent="0.2">
      <c r="A20" s="725"/>
      <c r="B20" s="2414"/>
      <c r="C20" s="1541" t="s">
        <v>4722</v>
      </c>
      <c r="D20" s="2421"/>
      <c r="E20" s="2424"/>
      <c r="F20" s="2424"/>
      <c r="G20" s="725"/>
      <c r="H20" s="717"/>
      <c r="I20" s="722"/>
      <c r="J20" s="722"/>
      <c r="K20" s="773"/>
      <c r="L20" s="713"/>
      <c r="M20" s="725"/>
    </row>
    <row r="21" spans="1:13" x14ac:dyDescent="0.2">
      <c r="A21" s="725"/>
      <c r="B21" s="716"/>
      <c r="C21" s="776"/>
      <c r="D21" s="776"/>
      <c r="E21" s="716"/>
      <c r="F21" s="716"/>
      <c r="G21" s="725"/>
      <c r="H21" s="714"/>
      <c r="I21" s="2409" t="s">
        <v>4723</v>
      </c>
      <c r="J21" s="2411" t="s">
        <v>4889</v>
      </c>
      <c r="K21" s="1538" t="s">
        <v>4705</v>
      </c>
      <c r="L21" s="1538" t="s">
        <v>4707</v>
      </c>
      <c r="M21" s="725"/>
    </row>
    <row r="22" spans="1:13" x14ac:dyDescent="0.2">
      <c r="A22" s="725"/>
      <c r="B22" s="2408"/>
      <c r="C22" s="2409" t="s">
        <v>4724</v>
      </c>
      <c r="D22" s="2411" t="s">
        <v>4889</v>
      </c>
      <c r="E22" s="1538" t="s">
        <v>4705</v>
      </c>
      <c r="F22" s="720" t="s">
        <v>4707</v>
      </c>
      <c r="G22" s="725"/>
      <c r="H22" s="715"/>
      <c r="I22" s="2410"/>
      <c r="J22" s="2412"/>
      <c r="K22" s="1539" t="s">
        <v>4709</v>
      </c>
      <c r="L22" s="721" t="s">
        <v>4710</v>
      </c>
      <c r="M22" s="725"/>
    </row>
    <row r="23" spans="1:13" ht="19.5" customHeight="1" x14ac:dyDescent="0.2">
      <c r="A23" s="725"/>
      <c r="B23" s="2407"/>
      <c r="C23" s="2410"/>
      <c r="D23" s="2412"/>
      <c r="E23" s="721" t="s">
        <v>4709</v>
      </c>
      <c r="F23" s="723" t="s">
        <v>4710</v>
      </c>
      <c r="G23" s="725"/>
      <c r="H23" s="2403" t="s">
        <v>4894</v>
      </c>
      <c r="I23" s="1537" t="s">
        <v>4931</v>
      </c>
      <c r="J23" s="2428"/>
      <c r="K23" s="2402"/>
      <c r="L23" s="2402"/>
      <c r="M23" s="725"/>
    </row>
    <row r="24" spans="1:13" x14ac:dyDescent="0.2">
      <c r="A24" s="725"/>
      <c r="B24" s="2413" t="s">
        <v>4725</v>
      </c>
      <c r="C24" s="724" t="s">
        <v>4726</v>
      </c>
      <c r="D24" s="2419"/>
      <c r="E24" s="2422"/>
      <c r="F24" s="2422"/>
      <c r="G24" s="725"/>
      <c r="H24" s="2403"/>
      <c r="I24" s="2426" t="s">
        <v>4895</v>
      </c>
      <c r="J24" s="2429"/>
      <c r="K24" s="2402"/>
      <c r="L24" s="2402"/>
      <c r="M24" s="725"/>
    </row>
    <row r="25" spans="1:13" x14ac:dyDescent="0.2">
      <c r="A25" s="725"/>
      <c r="B25" s="2425"/>
      <c r="C25" s="1541" t="s">
        <v>4727</v>
      </c>
      <c r="D25" s="2420"/>
      <c r="E25" s="2423"/>
      <c r="F25" s="2423"/>
      <c r="G25" s="725"/>
      <c r="H25" s="2403"/>
      <c r="I25" s="2427"/>
      <c r="J25" s="2430"/>
      <c r="K25" s="2402"/>
      <c r="L25" s="2402"/>
      <c r="M25" s="725"/>
    </row>
    <row r="26" spans="1:13" ht="19.5" customHeight="1" x14ac:dyDescent="0.2">
      <c r="A26" s="725"/>
      <c r="B26" s="2403" t="s">
        <v>4729</v>
      </c>
      <c r="C26" s="722" t="s">
        <v>4730</v>
      </c>
      <c r="D26" s="2419"/>
      <c r="E26" s="2422"/>
      <c r="F26" s="2422"/>
      <c r="G26" s="725"/>
      <c r="H26" s="2413" t="s">
        <v>4896</v>
      </c>
      <c r="I26" s="1537" t="s">
        <v>4931</v>
      </c>
      <c r="J26" s="2418"/>
      <c r="K26" s="2402"/>
      <c r="L26" s="2402"/>
      <c r="M26" s="725"/>
    </row>
    <row r="27" spans="1:13" x14ac:dyDescent="0.2">
      <c r="A27" s="725"/>
      <c r="B27" s="2403"/>
      <c r="C27" s="2416" t="s">
        <v>4731</v>
      </c>
      <c r="D27" s="2420"/>
      <c r="E27" s="2423"/>
      <c r="F27" s="2423"/>
      <c r="G27" s="725"/>
      <c r="H27" s="2414"/>
      <c r="I27" s="1536" t="s">
        <v>4728</v>
      </c>
      <c r="J27" s="2418"/>
      <c r="K27" s="2402"/>
      <c r="L27" s="2402"/>
      <c r="M27" s="725"/>
    </row>
    <row r="28" spans="1:13" x14ac:dyDescent="0.2">
      <c r="A28" s="725"/>
      <c r="B28" s="2403"/>
      <c r="C28" s="2417"/>
      <c r="D28" s="2421"/>
      <c r="E28" s="2424"/>
      <c r="F28" s="2424"/>
      <c r="G28" s="725"/>
      <c r="H28" s="2413" t="s">
        <v>4897</v>
      </c>
      <c r="I28" s="724" t="s">
        <v>4726</v>
      </c>
      <c r="J28" s="2402"/>
      <c r="K28" s="2402"/>
      <c r="L28" s="2402"/>
      <c r="M28" s="725"/>
    </row>
    <row r="29" spans="1:13" x14ac:dyDescent="0.2">
      <c r="A29" s="725"/>
      <c r="B29" s="716"/>
      <c r="C29" s="713"/>
      <c r="D29" s="713"/>
      <c r="E29" s="716"/>
      <c r="F29" s="716"/>
      <c r="G29" s="725"/>
      <c r="H29" s="2414"/>
      <c r="I29" s="1536" t="s">
        <v>4898</v>
      </c>
      <c r="J29" s="2402"/>
      <c r="K29" s="2402"/>
      <c r="L29" s="2402"/>
      <c r="M29" s="725"/>
    </row>
    <row r="30" spans="1:13" x14ac:dyDescent="0.2">
      <c r="A30" s="725"/>
      <c r="B30" s="2408"/>
      <c r="C30" s="2409" t="s">
        <v>4732</v>
      </c>
      <c r="D30" s="2411" t="s">
        <v>4889</v>
      </c>
      <c r="E30" s="1538" t="s">
        <v>4705</v>
      </c>
      <c r="F30" s="720" t="s">
        <v>4707</v>
      </c>
      <c r="G30" s="725"/>
      <c r="H30" s="2413" t="s">
        <v>4899</v>
      </c>
      <c r="I30" s="1537" t="s">
        <v>4931</v>
      </c>
      <c r="J30" s="2415"/>
      <c r="K30" s="2402"/>
      <c r="L30" s="2402"/>
      <c r="M30" s="725"/>
    </row>
    <row r="31" spans="1:13" x14ac:dyDescent="0.2">
      <c r="A31" s="725"/>
      <c r="B31" s="2407"/>
      <c r="C31" s="2410"/>
      <c r="D31" s="2412"/>
      <c r="E31" s="721" t="s">
        <v>4709</v>
      </c>
      <c r="F31" s="723" t="s">
        <v>4710</v>
      </c>
      <c r="G31" s="725"/>
      <c r="H31" s="2414"/>
      <c r="I31" s="1536" t="s">
        <v>4900</v>
      </c>
      <c r="J31" s="2415"/>
      <c r="K31" s="2402"/>
      <c r="L31" s="2402"/>
      <c r="M31" s="725"/>
    </row>
    <row r="32" spans="1:13" ht="38.15" customHeight="1" x14ac:dyDescent="0.2">
      <c r="A32" s="725"/>
      <c r="B32" s="2403" t="s">
        <v>4786</v>
      </c>
      <c r="C32" s="724" t="s">
        <v>4932</v>
      </c>
      <c r="D32" s="2404" t="s">
        <v>4955</v>
      </c>
      <c r="E32" s="2402"/>
      <c r="F32" s="2402"/>
      <c r="G32" s="725"/>
      <c r="H32" s="2405" t="s">
        <v>6875</v>
      </c>
      <c r="I32" s="2405"/>
      <c r="J32" s="2405"/>
      <c r="K32" s="2405"/>
      <c r="L32" s="2405"/>
      <c r="M32" s="2405"/>
    </row>
    <row r="33" spans="1:13" ht="28" customHeight="1" x14ac:dyDescent="0.2">
      <c r="A33" s="725"/>
      <c r="B33" s="2403"/>
      <c r="C33" s="2406" t="s">
        <v>4953</v>
      </c>
      <c r="D33" s="2404"/>
      <c r="E33" s="2402"/>
      <c r="F33" s="2402"/>
      <c r="G33" s="725"/>
      <c r="H33" s="2405"/>
      <c r="I33" s="2405"/>
      <c r="J33" s="2405"/>
      <c r="K33" s="2405"/>
      <c r="L33" s="2405"/>
      <c r="M33" s="2405"/>
    </row>
    <row r="34" spans="1:13" ht="28" customHeight="1" x14ac:dyDescent="0.2">
      <c r="A34" s="725"/>
      <c r="B34" s="2403"/>
      <c r="C34" s="2406"/>
      <c r="D34" s="2404"/>
      <c r="E34" s="2402"/>
      <c r="F34" s="2402"/>
      <c r="G34" s="725"/>
      <c r="H34" s="2405"/>
      <c r="I34" s="2405"/>
      <c r="J34" s="2405"/>
      <c r="K34" s="2405"/>
      <c r="L34" s="2405"/>
      <c r="M34" s="2405"/>
    </row>
    <row r="35" spans="1:13" ht="28" customHeight="1" x14ac:dyDescent="0.2">
      <c r="A35" s="725"/>
      <c r="B35" s="2403"/>
      <c r="C35" s="2406"/>
      <c r="D35" s="2404"/>
      <c r="E35" s="2402"/>
      <c r="F35" s="2402"/>
      <c r="G35" s="725"/>
      <c r="H35" s="2405"/>
      <c r="I35" s="2405"/>
      <c r="J35" s="2405"/>
      <c r="K35" s="2405"/>
      <c r="L35" s="2405"/>
      <c r="M35" s="2405"/>
    </row>
    <row r="36" spans="1:13" ht="28" customHeight="1" x14ac:dyDescent="0.2">
      <c r="A36" s="725"/>
      <c r="B36" s="2403"/>
      <c r="C36" s="2407"/>
      <c r="D36" s="2404"/>
      <c r="E36" s="2402"/>
      <c r="F36" s="2402"/>
      <c r="G36" s="725"/>
      <c r="H36" s="2405"/>
      <c r="I36" s="2405"/>
      <c r="J36" s="2405"/>
      <c r="K36" s="2405"/>
      <c r="L36" s="2405"/>
      <c r="M36" s="2405"/>
    </row>
    <row r="37" spans="1:13" ht="18.75" customHeight="1" x14ac:dyDescent="0.2">
      <c r="A37" s="725"/>
      <c r="B37" s="725"/>
      <c r="C37" s="725"/>
      <c r="D37" s="725"/>
      <c r="E37" s="725"/>
      <c r="F37" s="725"/>
      <c r="G37" s="725"/>
      <c r="H37" s="713"/>
      <c r="I37" s="722"/>
      <c r="J37" s="722"/>
      <c r="K37" s="773"/>
      <c r="L37" s="773"/>
      <c r="M37" s="725"/>
    </row>
    <row r="38" spans="1:13" ht="39.65" customHeight="1" x14ac:dyDescent="0.2">
      <c r="A38" s="725"/>
      <c r="B38" s="725"/>
      <c r="C38" s="725"/>
      <c r="D38" s="725"/>
      <c r="E38" s="725"/>
      <c r="F38" s="725"/>
      <c r="G38" s="725"/>
      <c r="H38" s="713"/>
      <c r="I38" s="722"/>
      <c r="J38" s="722"/>
      <c r="K38" s="773"/>
      <c r="L38" s="774"/>
      <c r="M38" s="725"/>
    </row>
    <row r="39" spans="1:13" x14ac:dyDescent="0.2">
      <c r="H39" s="716"/>
      <c r="I39" s="713"/>
      <c r="J39" s="713"/>
      <c r="K39" s="716"/>
      <c r="L39" s="716"/>
    </row>
    <row r="40" spans="1:13" x14ac:dyDescent="0.2">
      <c r="H40" s="713"/>
      <c r="I40" s="713"/>
      <c r="J40" s="713"/>
      <c r="K40" s="713"/>
      <c r="L40" s="713"/>
    </row>
    <row r="41" spans="1:13" x14ac:dyDescent="0.2">
      <c r="H41" s="717"/>
      <c r="I41" s="722"/>
      <c r="J41" s="722"/>
      <c r="K41" s="773"/>
      <c r="L41" s="773"/>
    </row>
    <row r="42" spans="1:13" x14ac:dyDescent="0.2">
      <c r="H42" s="717"/>
      <c r="I42" s="722"/>
      <c r="J42" s="722"/>
      <c r="K42" s="773"/>
      <c r="L42" s="774"/>
    </row>
    <row r="43" spans="1:13" x14ac:dyDescent="0.2">
      <c r="H43" s="713"/>
      <c r="I43" s="722"/>
      <c r="J43" s="722"/>
      <c r="K43" s="713"/>
      <c r="L43" s="713"/>
    </row>
    <row r="44" spans="1:13" x14ac:dyDescent="0.2">
      <c r="H44" s="713"/>
      <c r="I44" s="722"/>
      <c r="J44" s="722"/>
      <c r="K44" s="713"/>
      <c r="L44" s="713"/>
    </row>
    <row r="45" spans="1:13" x14ac:dyDescent="0.2">
      <c r="H45" s="713"/>
      <c r="I45" s="713"/>
      <c r="J45" s="722"/>
      <c r="K45" s="713"/>
      <c r="L45" s="713"/>
    </row>
    <row r="46" spans="1:13" x14ac:dyDescent="0.2">
      <c r="H46" s="713"/>
      <c r="I46" s="713"/>
      <c r="J46" s="722"/>
      <c r="K46" s="713"/>
      <c r="L46" s="713"/>
    </row>
    <row r="47" spans="1:13" x14ac:dyDescent="0.2">
      <c r="H47" s="713"/>
      <c r="I47" s="722"/>
      <c r="J47" s="722"/>
      <c r="K47" s="713"/>
      <c r="L47" s="713"/>
    </row>
    <row r="48" spans="1:13" x14ac:dyDescent="0.2">
      <c r="H48" s="713"/>
      <c r="I48" s="713"/>
      <c r="J48" s="722"/>
      <c r="K48" s="713"/>
      <c r="L48" s="713"/>
    </row>
    <row r="49" spans="8:12" x14ac:dyDescent="0.2">
      <c r="H49" s="713"/>
      <c r="I49" s="713"/>
      <c r="J49" s="722"/>
      <c r="K49" s="713"/>
      <c r="L49" s="713"/>
    </row>
    <row r="50" spans="8:12" x14ac:dyDescent="0.2">
      <c r="H50" s="717"/>
      <c r="I50" s="722"/>
      <c r="J50" s="722"/>
      <c r="K50" s="773"/>
      <c r="L50" s="713"/>
    </row>
    <row r="51" spans="8:12" x14ac:dyDescent="0.2">
      <c r="H51" s="717"/>
      <c r="I51" s="722"/>
      <c r="J51" s="722"/>
      <c r="K51" s="773"/>
      <c r="L51" s="773"/>
    </row>
    <row r="52" spans="8:12" x14ac:dyDescent="0.2">
      <c r="H52" s="717"/>
      <c r="I52" s="722"/>
      <c r="J52" s="722"/>
      <c r="K52" s="773"/>
      <c r="L52" s="774"/>
    </row>
    <row r="53" spans="8:12" x14ac:dyDescent="0.2">
      <c r="H53" s="713"/>
      <c r="I53" s="713"/>
      <c r="J53" s="713"/>
      <c r="K53" s="713"/>
      <c r="L53" s="713"/>
    </row>
    <row r="54" spans="8:12" x14ac:dyDescent="0.2">
      <c r="H54" s="713"/>
      <c r="I54" s="713"/>
      <c r="J54" s="713"/>
      <c r="K54" s="713"/>
      <c r="L54" s="713"/>
    </row>
    <row r="55" spans="8:12" x14ac:dyDescent="0.2">
      <c r="H55" s="716"/>
      <c r="I55" s="713"/>
      <c r="J55" s="713"/>
      <c r="K55" s="716"/>
      <c r="L55" s="716"/>
    </row>
    <row r="56" spans="8:12" x14ac:dyDescent="0.2">
      <c r="H56" s="713"/>
      <c r="I56" s="722"/>
      <c r="J56" s="722"/>
      <c r="K56" s="713"/>
      <c r="L56" s="713"/>
    </row>
    <row r="57" spans="8:12" x14ac:dyDescent="0.2">
      <c r="H57" s="713"/>
      <c r="I57" s="713"/>
      <c r="J57" s="722"/>
      <c r="K57" s="713"/>
      <c r="L57" s="713"/>
    </row>
    <row r="58" spans="8:12" x14ac:dyDescent="0.2">
      <c r="H58" s="713"/>
      <c r="I58" s="713"/>
      <c r="J58" s="722"/>
      <c r="K58" s="713"/>
      <c r="L58" s="713"/>
    </row>
    <row r="59" spans="8:12" x14ac:dyDescent="0.2">
      <c r="H59" s="716"/>
      <c r="I59" s="713"/>
      <c r="J59" s="713"/>
      <c r="K59" s="716"/>
      <c r="L59" s="716"/>
    </row>
    <row r="60" spans="8:12" x14ac:dyDescent="0.2">
      <c r="H60" s="716"/>
      <c r="I60" s="713"/>
      <c r="J60" s="713"/>
      <c r="K60" s="713"/>
      <c r="L60" s="716"/>
    </row>
    <row r="61" spans="8:12" x14ac:dyDescent="0.2">
      <c r="H61" s="716"/>
      <c r="I61" s="713"/>
      <c r="J61" s="713"/>
      <c r="K61" s="713"/>
      <c r="L61" s="716"/>
    </row>
    <row r="62" spans="8:12" x14ac:dyDescent="0.2">
      <c r="H62" s="725"/>
      <c r="I62" s="713"/>
      <c r="J62" s="716"/>
      <c r="K62" s="716"/>
      <c r="L62" s="717"/>
    </row>
    <row r="63" spans="8:12" x14ac:dyDescent="0.2">
      <c r="H63" s="717"/>
      <c r="I63" s="717"/>
      <c r="J63" s="717"/>
      <c r="K63" s="1535"/>
      <c r="L63" s="717"/>
    </row>
    <row r="64" spans="8:12" x14ac:dyDescent="0.2">
      <c r="H64" s="717"/>
      <c r="I64" s="717"/>
      <c r="J64" s="717"/>
      <c r="K64" s="1535"/>
      <c r="L64" s="717"/>
    </row>
    <row r="65" spans="8:12" x14ac:dyDescent="0.2">
      <c r="H65" s="738"/>
      <c r="I65" s="738"/>
      <c r="J65" s="738"/>
      <c r="K65" s="737"/>
      <c r="L65" s="717"/>
    </row>
    <row r="66" spans="8:12" x14ac:dyDescent="0.2">
      <c r="H66" s="738"/>
      <c r="I66" s="738"/>
      <c r="J66" s="738"/>
      <c r="K66" s="737"/>
      <c r="L66" s="717"/>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2"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412750</xdr:colOff>
                    <xdr:row>7</xdr:row>
                    <xdr:rowOff>165100</xdr:rowOff>
                  </from>
                  <to>
                    <xdr:col>3</xdr:col>
                    <xdr:colOff>831850</xdr:colOff>
                    <xdr:row>10</xdr:row>
                    <xdr:rowOff>146050</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393700</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412750</xdr:colOff>
                    <xdr:row>9</xdr:row>
                    <xdr:rowOff>241300</xdr:rowOff>
                  </from>
                  <to>
                    <xdr:col>3</xdr:col>
                    <xdr:colOff>660400</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412750</xdr:colOff>
                    <xdr:row>9</xdr:row>
                    <xdr:rowOff>241300</xdr:rowOff>
                  </from>
                  <to>
                    <xdr:col>5</xdr:col>
                    <xdr:colOff>660400</xdr:colOff>
                    <xdr:row>11</xdr:row>
                    <xdr:rowOff>222250</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241300</xdr:rowOff>
                  </from>
                  <to>
                    <xdr:col>4</xdr:col>
                    <xdr:colOff>660400</xdr:colOff>
                    <xdr:row>11</xdr:row>
                    <xdr:rowOff>222250</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412750</xdr:colOff>
                    <xdr:row>15</xdr:row>
                    <xdr:rowOff>114300</xdr:rowOff>
                  </from>
                  <to>
                    <xdr:col>3</xdr:col>
                    <xdr:colOff>660400</xdr:colOff>
                    <xdr:row>17</xdr:row>
                    <xdr:rowOff>107950</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412750</xdr:colOff>
                    <xdr:row>15</xdr:row>
                    <xdr:rowOff>114300</xdr:rowOff>
                  </from>
                  <to>
                    <xdr:col>5</xdr:col>
                    <xdr:colOff>660400</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660400</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412750</xdr:colOff>
                    <xdr:row>18</xdr:row>
                    <xdr:rowOff>146050</xdr:rowOff>
                  </from>
                  <to>
                    <xdr:col>3</xdr:col>
                    <xdr:colOff>660400</xdr:colOff>
                    <xdr:row>19</xdr:row>
                    <xdr:rowOff>146050</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412750</xdr:colOff>
                    <xdr:row>18</xdr:row>
                    <xdr:rowOff>146050</xdr:rowOff>
                  </from>
                  <to>
                    <xdr:col>5</xdr:col>
                    <xdr:colOff>660400</xdr:colOff>
                    <xdr:row>19</xdr:row>
                    <xdr:rowOff>146050</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146050</xdr:rowOff>
                  </from>
                  <to>
                    <xdr:col>4</xdr:col>
                    <xdr:colOff>660400</xdr:colOff>
                    <xdr:row>19</xdr:row>
                    <xdr:rowOff>146050</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412750</xdr:colOff>
                    <xdr:row>23</xdr:row>
                    <xdr:rowOff>0</xdr:rowOff>
                  </from>
                  <to>
                    <xdr:col>3</xdr:col>
                    <xdr:colOff>660400</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412750</xdr:colOff>
                    <xdr:row>23</xdr:row>
                    <xdr:rowOff>0</xdr:rowOff>
                  </from>
                  <to>
                    <xdr:col>5</xdr:col>
                    <xdr:colOff>660400</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660400</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12700</xdr:rowOff>
                  </from>
                  <to>
                    <xdr:col>3</xdr:col>
                    <xdr:colOff>666750</xdr:colOff>
                    <xdr:row>27</xdr:row>
                    <xdr:rowOff>241300</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12700</xdr:rowOff>
                  </from>
                  <to>
                    <xdr:col>5</xdr:col>
                    <xdr:colOff>666750</xdr:colOff>
                    <xdr:row>27</xdr:row>
                    <xdr:rowOff>241300</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412750</xdr:colOff>
                    <xdr:row>25</xdr:row>
                    <xdr:rowOff>12700</xdr:rowOff>
                  </from>
                  <to>
                    <xdr:col>4</xdr:col>
                    <xdr:colOff>666750</xdr:colOff>
                    <xdr:row>27</xdr:row>
                    <xdr:rowOff>241300</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260350</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260350</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412750</xdr:colOff>
                    <xdr:row>32</xdr:row>
                    <xdr:rowOff>133350</xdr:rowOff>
                  </from>
                  <to>
                    <xdr:col>4</xdr:col>
                    <xdr:colOff>666750</xdr:colOff>
                    <xdr:row>33</xdr:row>
                    <xdr:rowOff>260350</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393700</xdr:colOff>
                    <xdr:row>14</xdr:row>
                    <xdr:rowOff>247650</xdr:rowOff>
                  </from>
                  <to>
                    <xdr:col>9</xdr:col>
                    <xdr:colOff>641350</xdr:colOff>
                    <xdr:row>15</xdr:row>
                    <xdr:rowOff>241300</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412750</xdr:colOff>
                    <xdr:row>14</xdr:row>
                    <xdr:rowOff>247650</xdr:rowOff>
                  </from>
                  <to>
                    <xdr:col>11</xdr:col>
                    <xdr:colOff>660400</xdr:colOff>
                    <xdr:row>15</xdr:row>
                    <xdr:rowOff>241300</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393700</xdr:colOff>
                    <xdr:row>14</xdr:row>
                    <xdr:rowOff>247650</xdr:rowOff>
                  </from>
                  <to>
                    <xdr:col>10</xdr:col>
                    <xdr:colOff>647700</xdr:colOff>
                    <xdr:row>15</xdr:row>
                    <xdr:rowOff>241300</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660400</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107950</xdr:rowOff>
                  </from>
                  <to>
                    <xdr:col>9</xdr:col>
                    <xdr:colOff>628650</xdr:colOff>
                    <xdr:row>18</xdr:row>
                    <xdr:rowOff>336550</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107950</xdr:rowOff>
                  </from>
                  <to>
                    <xdr:col>11</xdr:col>
                    <xdr:colOff>647700</xdr:colOff>
                    <xdr:row>18</xdr:row>
                    <xdr:rowOff>336550</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107950</xdr:rowOff>
                  </from>
                  <to>
                    <xdr:col>10</xdr:col>
                    <xdr:colOff>641350</xdr:colOff>
                    <xdr:row>18</xdr:row>
                    <xdr:rowOff>336550</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393700</xdr:colOff>
                    <xdr:row>27</xdr:row>
                    <xdr:rowOff>12700</xdr:rowOff>
                  </from>
                  <to>
                    <xdr:col>9</xdr:col>
                    <xdr:colOff>641350</xdr:colOff>
                    <xdr:row>28</xdr:row>
                    <xdr:rowOff>241300</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412750</xdr:colOff>
                    <xdr:row>27</xdr:row>
                    <xdr:rowOff>12700</xdr:rowOff>
                  </from>
                  <to>
                    <xdr:col>11</xdr:col>
                    <xdr:colOff>660400</xdr:colOff>
                    <xdr:row>28</xdr:row>
                    <xdr:rowOff>241300</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393700</xdr:colOff>
                    <xdr:row>27</xdr:row>
                    <xdr:rowOff>12700</xdr:rowOff>
                  </from>
                  <to>
                    <xdr:col>10</xdr:col>
                    <xdr:colOff>647700</xdr:colOff>
                    <xdr:row>28</xdr:row>
                    <xdr:rowOff>241300</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412750</xdr:colOff>
                    <xdr:row>29</xdr:row>
                    <xdr:rowOff>12700</xdr:rowOff>
                  </from>
                  <to>
                    <xdr:col>11</xdr:col>
                    <xdr:colOff>660400</xdr:colOff>
                    <xdr:row>30</xdr:row>
                    <xdr:rowOff>241300</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393700</xdr:colOff>
                    <xdr:row>29</xdr:row>
                    <xdr:rowOff>12700</xdr:rowOff>
                  </from>
                  <to>
                    <xdr:col>10</xdr:col>
                    <xdr:colOff>647700</xdr:colOff>
                    <xdr:row>30</xdr:row>
                    <xdr:rowOff>241300</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660400</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241300</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660400</xdr:colOff>
                    <xdr:row>26</xdr:row>
                    <xdr:rowOff>241300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M88"/>
  <sheetViews>
    <sheetView showGridLines="0" view="pageBreakPreview" zoomScale="71" zoomScaleNormal="100" zoomScaleSheetLayoutView="70" workbookViewId="0">
      <selection activeCell="D72" sqref="D72:D73"/>
    </sheetView>
  </sheetViews>
  <sheetFormatPr defaultColWidth="5.6328125" defaultRowHeight="17.5" x14ac:dyDescent="0.6"/>
  <cols>
    <col min="1" max="1" width="3.90625" style="482" customWidth="1"/>
    <col min="2" max="2" width="11.6328125" style="482" customWidth="1"/>
    <col min="3" max="3" width="29.08984375" style="482" customWidth="1"/>
    <col min="4" max="4" width="31.26953125" style="482" customWidth="1"/>
    <col min="5" max="5" width="10.7265625" style="482" customWidth="1"/>
    <col min="6" max="6" width="3.90625" style="482" customWidth="1"/>
    <col min="7" max="7" width="5.6328125" style="482"/>
    <col min="8" max="8" width="9" style="482" customWidth="1"/>
    <col min="9" max="22" width="3" style="482" customWidth="1"/>
    <col min="23" max="23" width="7.08984375" style="482" customWidth="1"/>
    <col min="24" max="26" width="5.6328125" style="482"/>
    <col min="27" max="27" width="7.08984375" style="482" customWidth="1"/>
    <col min="28" max="35" width="5.6328125" style="482"/>
    <col min="36" max="36" width="3.08984375" style="482" customWidth="1"/>
    <col min="37" max="16384" width="5.6328125" style="482"/>
  </cols>
  <sheetData>
    <row r="1" spans="1:22" x14ac:dyDescent="0.6">
      <c r="F1" s="505" t="s">
        <v>4635</v>
      </c>
      <c r="V1" s="498"/>
    </row>
    <row r="2" spans="1:22" x14ac:dyDescent="0.6">
      <c r="D2" s="2483" t="s">
        <v>6921</v>
      </c>
      <c r="E2" s="2484"/>
      <c r="F2" s="505"/>
      <c r="V2" s="498"/>
    </row>
    <row r="3" spans="1:22" s="492" customFormat="1" ht="28.5" customHeight="1" x14ac:dyDescent="0.55000000000000004">
      <c r="A3" s="2452" t="str">
        <f>'様式第1-1号'!E6&amp;"構成員一覧"</f>
        <v>構成員一覧</v>
      </c>
      <c r="B3" s="2452"/>
      <c r="C3" s="2452"/>
      <c r="D3" s="2452"/>
      <c r="E3" s="2452"/>
      <c r="F3" s="2452"/>
      <c r="H3" s="503"/>
      <c r="I3" s="2451" t="s">
        <v>1128</v>
      </c>
      <c r="J3" s="2451"/>
      <c r="K3" s="2451"/>
      <c r="L3" s="2451"/>
      <c r="M3" s="2451" t="s">
        <v>1127</v>
      </c>
      <c r="N3" s="2451"/>
      <c r="O3" s="2451"/>
      <c r="P3" s="2451"/>
      <c r="Q3" s="2451"/>
      <c r="R3" s="2451"/>
      <c r="S3" s="2451"/>
      <c r="T3" s="2451"/>
      <c r="U3" s="2451"/>
      <c r="V3" s="487"/>
    </row>
    <row r="4" spans="1:22" ht="36" customHeight="1" x14ac:dyDescent="0.6">
      <c r="B4" s="2453" t="str">
        <f>"以下３．の構成員は、"&amp;'様式第1-1号'!E6&amp;"へ参加するとともに、活動組織の代表、役員を下記１．２．のとおり定めます。
"</f>
        <v xml:space="preserve">以下３．の構成員は、へ参加するとともに、活動組織の代表、役員を下記１．２．のとおり定めます。
</v>
      </c>
      <c r="C4" s="2453"/>
      <c r="D4" s="2453"/>
      <c r="E4" s="2453"/>
      <c r="H4" s="503"/>
      <c r="I4" s="502" t="s">
        <v>245</v>
      </c>
      <c r="J4" s="501" t="s">
        <v>257</v>
      </c>
      <c r="K4" s="501" t="s">
        <v>266</v>
      </c>
      <c r="L4" s="501" t="s">
        <v>270</v>
      </c>
      <c r="M4" s="501" t="s">
        <v>278</v>
      </c>
      <c r="N4" s="501" t="s">
        <v>282</v>
      </c>
      <c r="O4" s="501" t="s">
        <v>284</v>
      </c>
      <c r="P4" s="501" t="s">
        <v>289</v>
      </c>
      <c r="Q4" s="501" t="s">
        <v>293</v>
      </c>
      <c r="R4" s="501" t="s">
        <v>296</v>
      </c>
      <c r="S4" s="501" t="s">
        <v>298</v>
      </c>
      <c r="T4" s="501" t="s">
        <v>301</v>
      </c>
      <c r="U4" s="500" t="s">
        <v>304</v>
      </c>
      <c r="V4" s="499"/>
    </row>
    <row r="5" spans="1:22" s="492" customFormat="1" ht="22.5" customHeight="1" x14ac:dyDescent="0.2">
      <c r="A5" s="497" t="s">
        <v>4634</v>
      </c>
      <c r="H5" s="504" t="s">
        <v>4633</v>
      </c>
      <c r="I5" s="504">
        <f t="shared" ref="I5:U5" si="0">COUNTIF($B23:$B77,I4)</f>
        <v>0</v>
      </c>
      <c r="J5" s="504">
        <f t="shared" si="0"/>
        <v>0</v>
      </c>
      <c r="K5" s="504">
        <f t="shared" si="0"/>
        <v>0</v>
      </c>
      <c r="L5" s="504">
        <f t="shared" si="0"/>
        <v>0</v>
      </c>
      <c r="M5" s="504">
        <f t="shared" si="0"/>
        <v>0</v>
      </c>
      <c r="N5" s="504">
        <f t="shared" si="0"/>
        <v>0</v>
      </c>
      <c r="O5" s="504">
        <f t="shared" si="0"/>
        <v>0</v>
      </c>
      <c r="P5" s="504">
        <f t="shared" si="0"/>
        <v>0</v>
      </c>
      <c r="Q5" s="504">
        <f t="shared" si="0"/>
        <v>0</v>
      </c>
      <c r="R5" s="504">
        <f t="shared" si="0"/>
        <v>0</v>
      </c>
      <c r="S5" s="504">
        <f t="shared" si="0"/>
        <v>0</v>
      </c>
      <c r="T5" s="504">
        <f t="shared" si="0"/>
        <v>0</v>
      </c>
      <c r="U5" s="504">
        <f t="shared" si="0"/>
        <v>0</v>
      </c>
      <c r="V5" s="498"/>
    </row>
    <row r="6" spans="1:22" ht="12" customHeight="1" x14ac:dyDescent="0.6">
      <c r="B6" s="2459" t="s">
        <v>4631</v>
      </c>
      <c r="C6" s="2457" t="s">
        <v>4623</v>
      </c>
      <c r="D6" s="2461" t="s">
        <v>4816</v>
      </c>
      <c r="E6" s="818"/>
    </row>
    <row r="7" spans="1:22" ht="12" customHeight="1" x14ac:dyDescent="0.6">
      <c r="B7" s="2460"/>
      <c r="C7" s="2458"/>
      <c r="D7" s="2462"/>
      <c r="E7" s="819" t="s">
        <v>4815</v>
      </c>
    </row>
    <row r="8" spans="1:22" ht="22.5" customHeight="1" x14ac:dyDescent="0.6">
      <c r="B8" s="1567"/>
      <c r="C8" s="820" t="str">
        <f>'はじめに（PC）'!D5&amp;""</f>
        <v/>
      </c>
      <c r="D8" s="1562"/>
      <c r="E8" s="1561"/>
      <c r="H8" s="492"/>
      <c r="I8" s="492"/>
      <c r="J8" s="492"/>
      <c r="K8" s="492"/>
      <c r="L8" s="492"/>
      <c r="M8" s="492"/>
      <c r="N8" s="492"/>
      <c r="O8" s="492"/>
      <c r="P8" s="492"/>
      <c r="Q8" s="492"/>
      <c r="R8" s="492"/>
      <c r="S8" s="492"/>
      <c r="T8" s="492"/>
      <c r="U8" s="492"/>
      <c r="V8" s="492"/>
    </row>
    <row r="9" spans="1:22" s="492" customFormat="1" ht="22.5" customHeight="1" x14ac:dyDescent="0.6">
      <c r="A9" s="497" t="s">
        <v>4632</v>
      </c>
      <c r="B9" s="488"/>
      <c r="E9" s="488"/>
      <c r="I9" s="490"/>
      <c r="J9" s="490"/>
      <c r="K9" s="490"/>
      <c r="L9" s="490"/>
      <c r="M9" s="490"/>
      <c r="N9" s="490"/>
      <c r="O9" s="490"/>
      <c r="P9" s="490"/>
      <c r="Q9" s="490"/>
      <c r="R9" s="490"/>
      <c r="S9" s="490"/>
      <c r="T9" s="490"/>
      <c r="U9" s="490"/>
    </row>
    <row r="10" spans="1:22" ht="12" customHeight="1" x14ac:dyDescent="0.6">
      <c r="B10" s="2459" t="s">
        <v>4631</v>
      </c>
      <c r="C10" s="2457" t="s">
        <v>4623</v>
      </c>
      <c r="D10" s="2461" t="s">
        <v>4816</v>
      </c>
      <c r="E10" s="818"/>
    </row>
    <row r="11" spans="1:22" ht="12" customHeight="1" x14ac:dyDescent="0.6">
      <c r="B11" s="2460"/>
      <c r="C11" s="2458"/>
      <c r="D11" s="2462"/>
      <c r="E11" s="819" t="s">
        <v>4815</v>
      </c>
    </row>
    <row r="12" spans="1:22" s="490" customFormat="1" ht="22.5" customHeight="1" x14ac:dyDescent="0.6">
      <c r="B12" s="1563"/>
      <c r="C12" s="1564"/>
      <c r="D12" s="1562"/>
      <c r="E12" s="1560"/>
    </row>
    <row r="13" spans="1:22" s="490" customFormat="1" ht="22.5" customHeight="1" x14ac:dyDescent="0.6">
      <c r="B13" s="1563"/>
      <c r="C13" s="1564"/>
      <c r="D13" s="1562"/>
      <c r="E13" s="1560"/>
    </row>
    <row r="14" spans="1:22" s="490" customFormat="1" ht="22.5" customHeight="1" x14ac:dyDescent="0.6">
      <c r="B14" s="1563"/>
      <c r="C14" s="1564"/>
      <c r="D14" s="1562"/>
      <c r="E14" s="1560"/>
    </row>
    <row r="15" spans="1:22" s="490" customFormat="1" ht="22.5" customHeight="1" x14ac:dyDescent="0.6">
      <c r="B15" s="1565"/>
      <c r="C15" s="1566"/>
      <c r="D15" s="1574"/>
      <c r="E15" s="1560"/>
      <c r="H15" s="492"/>
      <c r="I15" s="492"/>
      <c r="J15" s="492"/>
      <c r="K15" s="492"/>
      <c r="L15" s="492"/>
      <c r="M15" s="492"/>
      <c r="N15" s="492"/>
      <c r="O15" s="492"/>
      <c r="P15" s="492"/>
      <c r="Q15" s="492"/>
      <c r="R15" s="492"/>
      <c r="S15" s="492"/>
      <c r="T15" s="492"/>
      <c r="U15" s="492"/>
      <c r="V15" s="492"/>
    </row>
    <row r="16" spans="1:22" s="684" customFormat="1" ht="22.5" customHeight="1" x14ac:dyDescent="0.6">
      <c r="B16" s="685"/>
      <c r="C16" s="685"/>
      <c r="D16" s="686"/>
      <c r="E16" s="686"/>
      <c r="H16" s="687"/>
      <c r="I16" s="687"/>
      <c r="J16" s="687"/>
      <c r="K16" s="687"/>
      <c r="L16" s="687"/>
      <c r="M16" s="687"/>
      <c r="N16" s="687"/>
      <c r="O16" s="687"/>
      <c r="P16" s="687"/>
      <c r="Q16" s="687"/>
      <c r="R16" s="687"/>
      <c r="S16" s="687"/>
      <c r="T16" s="687"/>
      <c r="U16" s="687"/>
      <c r="V16" s="687"/>
    </row>
    <row r="17" spans="1:22" s="492" customFormat="1" ht="17.25" customHeight="1" x14ac:dyDescent="0.6">
      <c r="A17" s="497" t="s">
        <v>4630</v>
      </c>
      <c r="H17" s="482"/>
      <c r="I17" s="482"/>
      <c r="J17" s="482"/>
      <c r="K17" s="482"/>
      <c r="L17" s="482"/>
      <c r="M17" s="482"/>
      <c r="N17" s="482"/>
      <c r="O17" s="482"/>
      <c r="P17" s="482"/>
      <c r="Q17" s="482"/>
      <c r="R17" s="482"/>
      <c r="S17" s="482"/>
      <c r="T17" s="482"/>
      <c r="U17" s="482"/>
      <c r="V17" s="482"/>
    </row>
    <row r="18" spans="1:22" s="492" customFormat="1" ht="15.75" customHeight="1" x14ac:dyDescent="0.6">
      <c r="A18" s="497"/>
      <c r="B18" s="2455" t="s">
        <v>4629</v>
      </c>
      <c r="C18" s="2456"/>
      <c r="D18" s="2456"/>
      <c r="E18" s="2456"/>
      <c r="H18" s="482"/>
      <c r="I18" s="482"/>
      <c r="J18" s="482"/>
      <c r="K18" s="482"/>
      <c r="L18" s="482"/>
      <c r="M18" s="482"/>
      <c r="N18" s="482"/>
      <c r="O18" s="482"/>
      <c r="P18" s="482"/>
      <c r="Q18" s="482"/>
      <c r="R18" s="482"/>
      <c r="S18" s="482"/>
      <c r="T18" s="482"/>
      <c r="U18" s="482"/>
      <c r="V18" s="482"/>
    </row>
    <row r="19" spans="1:22" s="492" customFormat="1" ht="18" customHeight="1" x14ac:dyDescent="0.6">
      <c r="A19" s="497"/>
      <c r="B19" s="496" t="s">
        <v>4628</v>
      </c>
      <c r="C19" s="496"/>
      <c r="D19" s="496"/>
      <c r="E19" s="496"/>
      <c r="H19" s="482"/>
      <c r="I19" s="482"/>
      <c r="J19" s="482"/>
      <c r="K19" s="482"/>
      <c r="L19" s="482"/>
      <c r="M19" s="482"/>
      <c r="N19" s="482"/>
      <c r="O19" s="482"/>
      <c r="P19" s="482"/>
      <c r="Q19" s="482"/>
      <c r="R19" s="482"/>
      <c r="S19" s="482"/>
      <c r="T19" s="482"/>
      <c r="U19" s="482"/>
      <c r="V19" s="482"/>
    </row>
    <row r="20" spans="1:22" ht="22.5" customHeight="1" x14ac:dyDescent="0.6">
      <c r="A20" s="482" t="s">
        <v>6922</v>
      </c>
      <c r="B20" s="494"/>
      <c r="D20" s="495"/>
    </row>
    <row r="21" spans="1:22" ht="37.5" customHeight="1" x14ac:dyDescent="0.6">
      <c r="A21" s="490"/>
      <c r="B21" s="2454" t="s">
        <v>4627</v>
      </c>
      <c r="C21" s="2454"/>
      <c r="D21" s="2454"/>
      <c r="E21" s="2454"/>
      <c r="H21" s="492"/>
      <c r="I21" s="492"/>
      <c r="J21" s="492"/>
      <c r="K21" s="492"/>
      <c r="L21" s="492"/>
      <c r="M21" s="492"/>
      <c r="N21" s="492"/>
      <c r="O21" s="492"/>
      <c r="P21" s="492"/>
      <c r="Q21" s="492"/>
      <c r="R21" s="492"/>
      <c r="S21" s="492"/>
      <c r="T21" s="492"/>
      <c r="U21" s="492"/>
      <c r="V21" s="492"/>
    </row>
    <row r="22" spans="1:22" ht="12" customHeight="1" x14ac:dyDescent="0.6">
      <c r="B22" s="2472" t="s">
        <v>4933</v>
      </c>
      <c r="C22" s="2474" t="s">
        <v>4623</v>
      </c>
      <c r="D22" s="2476" t="s">
        <v>4816</v>
      </c>
      <c r="E22" s="818"/>
    </row>
    <row r="23" spans="1:22" ht="12" customHeight="1" x14ac:dyDescent="0.6">
      <c r="B23" s="2473"/>
      <c r="C23" s="2475"/>
      <c r="D23" s="2477"/>
      <c r="E23" s="819" t="s">
        <v>4815</v>
      </c>
    </row>
    <row r="24" spans="1:22" s="491" customFormat="1" ht="22.5" customHeight="1" x14ac:dyDescent="0.6">
      <c r="B24" s="1568"/>
      <c r="C24" s="1575"/>
      <c r="D24" s="1562"/>
      <c r="E24" s="1560"/>
    </row>
    <row r="25" spans="1:22" s="491" customFormat="1" ht="22.5" customHeight="1" x14ac:dyDescent="0.6">
      <c r="B25" s="1570"/>
      <c r="C25" s="1575"/>
      <c r="D25" s="1571"/>
      <c r="E25" s="1560"/>
    </row>
    <row r="26" spans="1:22" s="491" customFormat="1" ht="22.5" customHeight="1" x14ac:dyDescent="0.6">
      <c r="B26" s="1568"/>
      <c r="C26" s="1575"/>
      <c r="D26" s="1571"/>
      <c r="E26" s="1560"/>
    </row>
    <row r="27" spans="1:22" s="491" customFormat="1" ht="22.5" customHeight="1" x14ac:dyDescent="0.6">
      <c r="B27" s="1570"/>
      <c r="C27" s="1575"/>
      <c r="D27" s="1571"/>
      <c r="E27" s="1560"/>
    </row>
    <row r="28" spans="1:22" s="491" customFormat="1" ht="22.5" customHeight="1" x14ac:dyDescent="0.6">
      <c r="B28" s="1568"/>
      <c r="C28" s="1575"/>
      <c r="D28" s="1571"/>
      <c r="E28" s="1560"/>
    </row>
    <row r="29" spans="1:22" s="491" customFormat="1" ht="22.5" customHeight="1" x14ac:dyDescent="0.6">
      <c r="B29" s="1570"/>
      <c r="C29" s="1575"/>
      <c r="D29" s="1571"/>
      <c r="E29" s="1560"/>
    </row>
    <row r="30" spans="1:22" s="491" customFormat="1" ht="22.5" customHeight="1" x14ac:dyDescent="0.6">
      <c r="B30" s="1568"/>
      <c r="C30" s="1575"/>
      <c r="D30" s="1571"/>
      <c r="E30" s="1560"/>
    </row>
    <row r="31" spans="1:22" s="491" customFormat="1" ht="22.5" customHeight="1" x14ac:dyDescent="0.6">
      <c r="B31" s="1570"/>
      <c r="C31" s="1575"/>
      <c r="D31" s="1571"/>
      <c r="E31" s="1560"/>
    </row>
    <row r="32" spans="1:22" s="491" customFormat="1" ht="22.5" customHeight="1" x14ac:dyDescent="0.6">
      <c r="B32" s="1568"/>
      <c r="C32" s="1575"/>
      <c r="D32" s="1571"/>
      <c r="E32" s="1560"/>
    </row>
    <row r="33" spans="1:22" s="491" customFormat="1" ht="22.5" customHeight="1" x14ac:dyDescent="0.6">
      <c r="B33" s="1570"/>
      <c r="C33" s="1575"/>
      <c r="D33" s="1571"/>
      <c r="E33" s="1560"/>
    </row>
    <row r="34" spans="1:22" s="491" customFormat="1" ht="22.5" customHeight="1" x14ac:dyDescent="0.6">
      <c r="B34" s="1568"/>
      <c r="C34" s="1575"/>
      <c r="D34" s="1571"/>
      <c r="E34" s="1560"/>
    </row>
    <row r="35" spans="1:22" s="491" customFormat="1" ht="22.5" customHeight="1" x14ac:dyDescent="0.6">
      <c r="B35" s="1570"/>
      <c r="C35" s="1575"/>
      <c r="D35" s="1571"/>
      <c r="E35" s="1560"/>
    </row>
    <row r="36" spans="1:22" s="491" customFormat="1" ht="22.5" customHeight="1" x14ac:dyDescent="0.6">
      <c r="B36" s="1568"/>
      <c r="C36" s="1575"/>
      <c r="D36" s="1571"/>
      <c r="E36" s="1560"/>
    </row>
    <row r="37" spans="1:22" s="491" customFormat="1" ht="22.5" customHeight="1" x14ac:dyDescent="0.6">
      <c r="B37" s="1570"/>
      <c r="C37" s="1575"/>
      <c r="D37" s="1571"/>
      <c r="E37" s="1560"/>
    </row>
    <row r="38" spans="1:22" s="490" customFormat="1" ht="24" customHeight="1" x14ac:dyDescent="0.6">
      <c r="B38" s="2480" t="s">
        <v>170</v>
      </c>
      <c r="C38" s="2481"/>
      <c r="D38" s="2481"/>
      <c r="E38" s="2482"/>
      <c r="H38" s="482"/>
      <c r="I38" s="482"/>
      <c r="J38" s="482"/>
      <c r="K38" s="482"/>
      <c r="L38" s="482"/>
      <c r="M38" s="482"/>
      <c r="N38" s="482"/>
      <c r="O38" s="482"/>
      <c r="P38" s="482"/>
      <c r="Q38" s="482"/>
      <c r="R38" s="482"/>
      <c r="S38" s="482"/>
      <c r="T38" s="482"/>
      <c r="U38" s="482"/>
      <c r="V38" s="482"/>
    </row>
    <row r="39" spans="1:22" ht="22.5" customHeight="1" x14ac:dyDescent="0.6">
      <c r="A39" s="490"/>
      <c r="B39" s="482" t="s">
        <v>4625</v>
      </c>
      <c r="D39" s="2463"/>
      <c r="E39" s="2463"/>
      <c r="H39" s="492"/>
      <c r="I39" s="492"/>
      <c r="J39" s="492"/>
      <c r="K39" s="492"/>
      <c r="L39" s="492"/>
      <c r="M39" s="492"/>
      <c r="N39" s="492"/>
      <c r="O39" s="492"/>
      <c r="P39" s="492"/>
      <c r="Q39" s="492"/>
      <c r="R39" s="492"/>
      <c r="S39" s="492"/>
      <c r="T39" s="492"/>
      <c r="U39" s="492"/>
      <c r="V39" s="492"/>
    </row>
    <row r="40" spans="1:22" ht="12" customHeight="1" x14ac:dyDescent="0.6">
      <c r="B40" s="2472" t="s">
        <v>4933</v>
      </c>
      <c r="C40" s="2474" t="s">
        <v>4623</v>
      </c>
      <c r="D40" s="2476" t="s">
        <v>4816</v>
      </c>
      <c r="E40" s="818"/>
      <c r="F40" s="494"/>
    </row>
    <row r="41" spans="1:22" ht="12" customHeight="1" x14ac:dyDescent="0.6">
      <c r="B41" s="2473"/>
      <c r="C41" s="2475"/>
      <c r="D41" s="2477"/>
      <c r="E41" s="819" t="s">
        <v>4815</v>
      </c>
      <c r="F41" s="494"/>
    </row>
    <row r="42" spans="1:22" s="491" customFormat="1" ht="22.5" customHeight="1" x14ac:dyDescent="0.6">
      <c r="B42" s="1568"/>
      <c r="C42" s="1575"/>
      <c r="D42" s="1562"/>
      <c r="E42" s="1560"/>
    </row>
    <row r="43" spans="1:22" s="491" customFormat="1" ht="22.5" customHeight="1" x14ac:dyDescent="0.6">
      <c r="B43" s="1568"/>
      <c r="C43" s="1576"/>
      <c r="D43" s="1571"/>
      <c r="E43" s="1560"/>
    </row>
    <row r="44" spans="1:22" s="491" customFormat="1" ht="22.5" customHeight="1" x14ac:dyDescent="0.6">
      <c r="B44" s="1568"/>
      <c r="C44" s="1576"/>
      <c r="D44" s="1571"/>
      <c r="E44" s="1560"/>
    </row>
    <row r="45" spans="1:22" s="491" customFormat="1" ht="22.5" customHeight="1" x14ac:dyDescent="0.6">
      <c r="B45" s="1568"/>
      <c r="C45" s="1576"/>
      <c r="D45" s="1571"/>
      <c r="E45" s="1560"/>
    </row>
    <row r="46" spans="1:22" s="491" customFormat="1" ht="22.5" customHeight="1" x14ac:dyDescent="0.6">
      <c r="B46" s="1568"/>
      <c r="C46" s="1576"/>
      <c r="D46" s="1571"/>
      <c r="E46" s="1560"/>
    </row>
    <row r="47" spans="1:22" s="491" customFormat="1" ht="22.5" customHeight="1" x14ac:dyDescent="0.6">
      <c r="B47" s="1568"/>
      <c r="C47" s="1576"/>
      <c r="D47" s="1571"/>
      <c r="E47" s="1560"/>
    </row>
    <row r="48" spans="1:22" s="491" customFormat="1" ht="22.5" customHeight="1" x14ac:dyDescent="0.6">
      <c r="B48" s="1568"/>
      <c r="C48" s="1576"/>
      <c r="D48" s="1571"/>
      <c r="E48" s="1560"/>
    </row>
    <row r="49" spans="1:22" s="491" customFormat="1" ht="22.5" customHeight="1" x14ac:dyDescent="0.6">
      <c r="B49" s="1568"/>
      <c r="C49" s="1576"/>
      <c r="D49" s="1571"/>
      <c r="E49" s="1560"/>
    </row>
    <row r="50" spans="1:22" s="491" customFormat="1" ht="22.5" customHeight="1" x14ac:dyDescent="0.6">
      <c r="B50" s="1568"/>
      <c r="C50" s="1576"/>
      <c r="D50" s="1571"/>
      <c r="E50" s="1560"/>
    </row>
    <row r="51" spans="1:22" s="491" customFormat="1" ht="22.5" customHeight="1" x14ac:dyDescent="0.6">
      <c r="B51" s="1568"/>
      <c r="C51" s="1576"/>
      <c r="D51" s="1571"/>
      <c r="E51" s="1560"/>
    </row>
    <row r="52" spans="1:22" s="491" customFormat="1" ht="22.5" customHeight="1" x14ac:dyDescent="0.6">
      <c r="B52" s="1568"/>
      <c r="C52" s="1576"/>
      <c r="D52" s="1571"/>
      <c r="E52" s="1560"/>
    </row>
    <row r="53" spans="1:22" s="491" customFormat="1" x14ac:dyDescent="0.6">
      <c r="B53" s="2480" t="s">
        <v>170</v>
      </c>
      <c r="C53" s="2481"/>
      <c r="D53" s="2481"/>
      <c r="E53" s="2482"/>
      <c r="H53" s="482"/>
      <c r="I53" s="482"/>
      <c r="J53" s="482"/>
      <c r="K53" s="482"/>
      <c r="L53" s="482"/>
      <c r="M53" s="482"/>
      <c r="N53" s="482"/>
      <c r="O53" s="482"/>
      <c r="P53" s="482"/>
      <c r="Q53" s="482"/>
      <c r="R53" s="482"/>
      <c r="S53" s="482"/>
      <c r="T53" s="482"/>
      <c r="U53" s="482"/>
      <c r="V53" s="482"/>
    </row>
    <row r="54" spans="1:22" ht="22.5" customHeight="1" x14ac:dyDescent="0.6">
      <c r="A54" s="482" t="s">
        <v>6910</v>
      </c>
      <c r="B54" s="494"/>
      <c r="D54" s="495"/>
    </row>
    <row r="55" spans="1:22" ht="37.5" customHeight="1" x14ac:dyDescent="0.6">
      <c r="A55" s="490"/>
      <c r="B55" s="2479" t="s">
        <v>4626</v>
      </c>
      <c r="C55" s="2479"/>
      <c r="D55" s="2479"/>
      <c r="E55" s="2479"/>
      <c r="H55" s="492"/>
      <c r="I55" s="492"/>
      <c r="J55" s="492"/>
      <c r="K55" s="492"/>
      <c r="L55" s="492"/>
      <c r="M55" s="492"/>
      <c r="N55" s="492"/>
      <c r="O55" s="492"/>
      <c r="P55" s="492"/>
      <c r="Q55" s="492"/>
      <c r="R55" s="492"/>
      <c r="S55" s="492"/>
      <c r="T55" s="492"/>
      <c r="U55" s="492"/>
      <c r="V55" s="492"/>
    </row>
    <row r="56" spans="1:22" ht="12" customHeight="1" x14ac:dyDescent="0.6">
      <c r="B56" s="2472" t="s">
        <v>4933</v>
      </c>
      <c r="C56" s="2474" t="s">
        <v>4623</v>
      </c>
      <c r="D56" s="2476" t="s">
        <v>4816</v>
      </c>
      <c r="E56" s="818"/>
    </row>
    <row r="57" spans="1:22" ht="12" customHeight="1" x14ac:dyDescent="0.6">
      <c r="B57" s="2473"/>
      <c r="C57" s="2475"/>
      <c r="D57" s="2477"/>
      <c r="E57" s="819" t="s">
        <v>4815</v>
      </c>
    </row>
    <row r="58" spans="1:22" s="491" customFormat="1" ht="22.5" customHeight="1" x14ac:dyDescent="0.6">
      <c r="B58" s="1568"/>
      <c r="C58" s="1569"/>
      <c r="D58" s="1562"/>
      <c r="E58" s="1560"/>
    </row>
    <row r="59" spans="1:22" s="491" customFormat="1" ht="22.5" customHeight="1" x14ac:dyDescent="0.6">
      <c r="B59" s="1570"/>
      <c r="C59" s="1572"/>
      <c r="D59" s="1571"/>
      <c r="E59" s="1560"/>
    </row>
    <row r="60" spans="1:22" s="491" customFormat="1" ht="22.5" customHeight="1" x14ac:dyDescent="0.6">
      <c r="B60" s="1568"/>
      <c r="C60" s="1572"/>
      <c r="D60" s="1571"/>
      <c r="E60" s="1560"/>
    </row>
    <row r="61" spans="1:22" s="490" customFormat="1" ht="19" x14ac:dyDescent="0.6">
      <c r="B61" s="1570"/>
      <c r="C61" s="1572"/>
      <c r="D61" s="1571"/>
      <c r="E61" s="1573"/>
      <c r="H61" s="482"/>
      <c r="I61" s="482"/>
      <c r="J61" s="482"/>
      <c r="K61" s="482"/>
      <c r="L61" s="482"/>
      <c r="M61" s="482"/>
      <c r="N61" s="482"/>
      <c r="O61" s="482"/>
      <c r="P61" s="482"/>
      <c r="Q61" s="482"/>
      <c r="R61" s="482"/>
      <c r="S61" s="482"/>
      <c r="T61" s="482"/>
      <c r="U61" s="482"/>
      <c r="V61" s="482"/>
    </row>
    <row r="62" spans="1:22" s="490" customFormat="1" ht="17.5" customHeight="1" x14ac:dyDescent="0.6">
      <c r="B62" s="2485" t="s">
        <v>170</v>
      </c>
      <c r="C62" s="2486"/>
      <c r="D62" s="2486"/>
      <c r="E62" s="2487"/>
      <c r="H62" s="482"/>
      <c r="I62" s="482"/>
      <c r="J62" s="482"/>
      <c r="K62" s="482"/>
      <c r="L62" s="482"/>
      <c r="M62" s="482"/>
      <c r="N62" s="482"/>
      <c r="O62" s="482"/>
      <c r="P62" s="482"/>
      <c r="Q62" s="482"/>
      <c r="R62" s="482"/>
      <c r="S62" s="482"/>
      <c r="T62" s="482"/>
      <c r="U62" s="482"/>
      <c r="V62" s="482"/>
    </row>
    <row r="63" spans="1:22" ht="23.15" customHeight="1" x14ac:dyDescent="0.6">
      <c r="A63" s="490"/>
      <c r="B63" s="482" t="s">
        <v>4625</v>
      </c>
      <c r="E63" s="493"/>
      <c r="H63" s="492"/>
      <c r="I63" s="492"/>
      <c r="J63" s="492"/>
      <c r="K63" s="492"/>
      <c r="L63" s="492"/>
      <c r="M63" s="492"/>
      <c r="N63" s="492"/>
      <c r="O63" s="492"/>
      <c r="P63" s="492"/>
      <c r="Q63" s="492"/>
      <c r="R63" s="492"/>
      <c r="S63" s="492"/>
      <c r="T63" s="492"/>
      <c r="U63" s="492"/>
      <c r="V63" s="492"/>
    </row>
    <row r="64" spans="1:22" ht="12" customHeight="1" x14ac:dyDescent="0.6">
      <c r="B64" s="2472" t="s">
        <v>4933</v>
      </c>
      <c r="C64" s="2474" t="s">
        <v>4623</v>
      </c>
      <c r="D64" s="2476" t="s">
        <v>4816</v>
      </c>
      <c r="E64" s="818"/>
      <c r="F64" s="494"/>
    </row>
    <row r="65" spans="1:39" ht="12" customHeight="1" x14ac:dyDescent="0.6">
      <c r="B65" s="2473"/>
      <c r="C65" s="2475"/>
      <c r="D65" s="2477"/>
      <c r="E65" s="819" t="s">
        <v>4815</v>
      </c>
      <c r="F65" s="494"/>
    </row>
    <row r="66" spans="1:39" s="491" customFormat="1" ht="22.5" customHeight="1" x14ac:dyDescent="0.6">
      <c r="B66" s="1568"/>
      <c r="C66" s="1569"/>
      <c r="D66" s="1562"/>
      <c r="E66" s="1560"/>
    </row>
    <row r="67" spans="1:39" s="491" customFormat="1" ht="22.5" customHeight="1" x14ac:dyDescent="0.6">
      <c r="B67" s="1568"/>
      <c r="C67" s="1572"/>
      <c r="D67" s="1571"/>
      <c r="E67" s="1560"/>
    </row>
    <row r="68" spans="1:39" s="491" customFormat="1" ht="19" x14ac:dyDescent="0.6">
      <c r="B68" s="1570"/>
      <c r="C68" s="1572"/>
      <c r="D68" s="1571"/>
      <c r="E68" s="1573"/>
      <c r="H68" s="482"/>
      <c r="I68" s="482"/>
      <c r="J68" s="482"/>
      <c r="K68" s="482"/>
      <c r="L68" s="482"/>
      <c r="M68" s="482"/>
      <c r="N68" s="482"/>
      <c r="O68" s="482"/>
      <c r="P68" s="482"/>
      <c r="Q68" s="482"/>
      <c r="R68" s="482"/>
      <c r="S68" s="482"/>
      <c r="T68" s="482"/>
      <c r="U68" s="482"/>
      <c r="V68" s="482"/>
    </row>
    <row r="69" spans="1:39" s="491" customFormat="1" x14ac:dyDescent="0.6">
      <c r="B69" s="2480" t="s">
        <v>170</v>
      </c>
      <c r="C69" s="2481"/>
      <c r="D69" s="2481"/>
      <c r="E69" s="2482"/>
      <c r="H69" s="482"/>
      <c r="I69" s="482"/>
      <c r="J69" s="482"/>
      <c r="K69" s="482"/>
      <c r="L69" s="482"/>
      <c r="M69" s="482"/>
      <c r="N69" s="482"/>
      <c r="O69" s="482"/>
      <c r="P69" s="482"/>
      <c r="Q69" s="482"/>
      <c r="R69" s="482"/>
      <c r="S69" s="482"/>
      <c r="T69" s="482"/>
      <c r="U69" s="482"/>
      <c r="V69" s="482"/>
    </row>
    <row r="70" spans="1:39" s="678" customFormat="1" x14ac:dyDescent="0.6">
      <c r="B70" s="679"/>
      <c r="C70" s="680"/>
      <c r="D70" s="681"/>
      <c r="E70" s="682"/>
      <c r="H70" s="683"/>
      <c r="I70" s="683"/>
      <c r="J70" s="683"/>
      <c r="K70" s="683"/>
      <c r="L70" s="683"/>
      <c r="M70" s="683"/>
      <c r="N70" s="683"/>
      <c r="O70" s="683"/>
      <c r="P70" s="683"/>
      <c r="Q70" s="683"/>
      <c r="R70" s="683"/>
      <c r="S70" s="683"/>
      <c r="T70" s="683"/>
      <c r="U70" s="683"/>
      <c r="V70" s="683"/>
    </row>
    <row r="71" spans="1:39" x14ac:dyDescent="0.6">
      <c r="A71" s="488" t="s">
        <v>4624</v>
      </c>
      <c r="B71" s="494"/>
      <c r="E71" s="493"/>
      <c r="H71" s="492"/>
      <c r="I71" s="492"/>
      <c r="J71" s="492"/>
      <c r="K71" s="492"/>
      <c r="L71" s="492"/>
      <c r="M71" s="492"/>
      <c r="N71" s="492"/>
      <c r="O71" s="492"/>
      <c r="P71" s="492"/>
      <c r="Q71" s="492"/>
      <c r="R71" s="492"/>
      <c r="S71" s="492"/>
      <c r="T71" s="492"/>
      <c r="U71" s="492"/>
      <c r="V71" s="492"/>
    </row>
    <row r="72" spans="1:39" ht="12" customHeight="1" x14ac:dyDescent="0.6">
      <c r="B72" s="2472" t="s">
        <v>4933</v>
      </c>
      <c r="C72" s="2474" t="s">
        <v>4623</v>
      </c>
      <c r="D72" s="2476" t="s">
        <v>4816</v>
      </c>
      <c r="E72" s="818"/>
    </row>
    <row r="73" spans="1:39" ht="12" customHeight="1" x14ac:dyDescent="0.6">
      <c r="B73" s="2473"/>
      <c r="C73" s="2475"/>
      <c r="D73" s="2477"/>
      <c r="E73" s="819" t="s">
        <v>4815</v>
      </c>
    </row>
    <row r="74" spans="1:39" s="491" customFormat="1" ht="22.5" customHeight="1" x14ac:dyDescent="0.6">
      <c r="B74" s="1568"/>
      <c r="C74" s="1569"/>
      <c r="D74" s="1562"/>
      <c r="E74" s="1560"/>
    </row>
    <row r="75" spans="1:39" s="491" customFormat="1" ht="22.5" customHeight="1" x14ac:dyDescent="0.6">
      <c r="B75" s="1570"/>
      <c r="C75" s="1572"/>
      <c r="D75" s="1571"/>
      <c r="E75" s="1560"/>
    </row>
    <row r="76" spans="1:39" s="490" customFormat="1" ht="19" x14ac:dyDescent="0.6">
      <c r="B76" s="1570"/>
      <c r="C76" s="1572"/>
      <c r="D76" s="1571"/>
      <c r="E76" s="1573"/>
      <c r="H76" s="488"/>
    </row>
    <row r="77" spans="1:39" s="490" customFormat="1" x14ac:dyDescent="0.6">
      <c r="B77" s="2480" t="s">
        <v>170</v>
      </c>
      <c r="C77" s="2481"/>
      <c r="D77" s="2481"/>
      <c r="E77" s="2482"/>
      <c r="H77" s="488"/>
    </row>
    <row r="78" spans="1:39" s="488" customFormat="1" x14ac:dyDescent="0.2">
      <c r="A78" s="489"/>
      <c r="I78" s="896"/>
      <c r="J78" s="896"/>
      <c r="K78" s="896"/>
      <c r="L78" s="896"/>
      <c r="M78" s="896"/>
      <c r="N78" s="896"/>
      <c r="O78" s="896"/>
      <c r="P78" s="896"/>
      <c r="Q78" s="896"/>
      <c r="R78" s="896"/>
      <c r="S78" s="896"/>
      <c r="T78" s="896"/>
      <c r="U78" s="896"/>
      <c r="V78" s="896"/>
      <c r="W78" s="896"/>
      <c r="X78" s="896"/>
      <c r="Y78" s="896"/>
      <c r="Z78" s="896"/>
      <c r="AA78" s="896"/>
      <c r="AB78" s="896"/>
      <c r="AC78" s="896"/>
      <c r="AD78" s="896"/>
      <c r="AE78" s="896"/>
      <c r="AF78" s="896"/>
      <c r="AG78" s="896"/>
      <c r="AH78" s="896"/>
      <c r="AI78" s="896"/>
      <c r="AJ78" s="896"/>
      <c r="AK78" s="896"/>
      <c r="AL78" s="896"/>
      <c r="AM78" s="896"/>
    </row>
    <row r="79" spans="1:39" s="488" customFormat="1" ht="27.75" customHeight="1" x14ac:dyDescent="0.75">
      <c r="A79" s="2478" t="s">
        <v>4650</v>
      </c>
      <c r="B79" s="2478"/>
      <c r="C79" s="1578" t="str">
        <f>IF(COUNTA(C8,C12:C15,C24:C37,C42:C52,C58:C61,C66:C68,C74:C76)&gt;1,COUNTA(C8,C12:C15,C24:C37,C42:C52,C58:C61,C66:C68,C74:C76),"")</f>
        <v/>
      </c>
      <c r="H79" s="482"/>
      <c r="I79" s="2467"/>
      <c r="J79" s="2467"/>
      <c r="K79" s="2467"/>
      <c r="L79" s="2467"/>
      <c r="M79" s="2467"/>
      <c r="N79" s="2467"/>
      <c r="O79" s="2467"/>
      <c r="P79" s="2467"/>
      <c r="Q79" s="2467"/>
      <c r="R79" s="2467"/>
      <c r="S79" s="2467"/>
      <c r="T79" s="2467"/>
      <c r="U79" s="897"/>
      <c r="V79" s="897"/>
      <c r="W79" s="2468"/>
      <c r="X79" s="2468"/>
      <c r="Y79" s="2468"/>
      <c r="Z79" s="2468"/>
      <c r="AA79" s="2468"/>
      <c r="AB79" s="2468"/>
      <c r="AC79" s="2468"/>
      <c r="AD79" s="2468"/>
      <c r="AE79" s="2468"/>
      <c r="AF79" s="2468"/>
      <c r="AG79" s="2468"/>
      <c r="AH79" s="2468"/>
      <c r="AI79" s="2468"/>
      <c r="AJ79" s="896"/>
      <c r="AK79" s="896"/>
      <c r="AL79" s="896"/>
      <c r="AM79" s="896"/>
    </row>
    <row r="80" spans="1:39" ht="27.75" customHeight="1" x14ac:dyDescent="0.6">
      <c r="B80" s="541"/>
      <c r="I80" s="2466"/>
      <c r="J80" s="2466"/>
      <c r="K80" s="2466"/>
      <c r="L80" s="2466"/>
      <c r="M80" s="897"/>
      <c r="N80" s="2466"/>
      <c r="O80" s="2466"/>
      <c r="P80" s="2466"/>
      <c r="Q80" s="2466"/>
      <c r="R80" s="2466"/>
      <c r="S80" s="2466"/>
      <c r="T80" s="2466"/>
      <c r="U80" s="2466"/>
      <c r="V80" s="898"/>
      <c r="W80" s="2464"/>
      <c r="X80" s="2464"/>
      <c r="Y80" s="2464"/>
      <c r="Z80" s="2464"/>
      <c r="AA80" s="2465"/>
      <c r="AB80" s="2465"/>
      <c r="AC80" s="2465"/>
      <c r="AD80" s="2465"/>
      <c r="AE80" s="2465"/>
      <c r="AF80" s="2465"/>
      <c r="AG80" s="2465"/>
      <c r="AH80" s="2465"/>
      <c r="AI80" s="2465"/>
      <c r="AJ80" s="899"/>
      <c r="AK80" s="899"/>
      <c r="AL80" s="899"/>
      <c r="AM80" s="899"/>
    </row>
    <row r="81" spans="9:39" ht="42.75" customHeight="1" x14ac:dyDescent="0.6">
      <c r="I81" s="898"/>
      <c r="J81" s="898"/>
      <c r="K81" s="898"/>
      <c r="L81" s="898"/>
      <c r="M81" s="898"/>
      <c r="N81" s="898"/>
      <c r="O81" s="898"/>
      <c r="P81" s="898"/>
      <c r="Q81" s="898"/>
      <c r="R81" s="898"/>
      <c r="S81" s="898"/>
      <c r="T81" s="898"/>
      <c r="U81" s="897"/>
      <c r="V81" s="897"/>
      <c r="W81" s="900"/>
      <c r="X81" s="2463"/>
      <c r="Y81" s="2463"/>
      <c r="Z81" s="2463"/>
      <c r="AA81" s="900"/>
      <c r="AB81" s="2463"/>
      <c r="AC81" s="2463"/>
      <c r="AD81" s="2463"/>
      <c r="AE81" s="2463"/>
      <c r="AF81" s="2463"/>
      <c r="AG81" s="2463"/>
      <c r="AH81" s="2463"/>
      <c r="AI81" s="2463"/>
      <c r="AJ81" s="899"/>
      <c r="AK81" s="899"/>
      <c r="AL81" s="899"/>
      <c r="AM81" s="899"/>
    </row>
    <row r="82" spans="9:39" ht="27.75" customHeight="1" x14ac:dyDescent="0.6">
      <c r="I82" s="2470"/>
      <c r="J82" s="2470"/>
      <c r="K82" s="2470"/>
      <c r="L82" s="2470"/>
      <c r="M82" s="2471"/>
      <c r="N82" s="2470"/>
      <c r="O82" s="2470"/>
      <c r="P82" s="2470"/>
      <c r="Q82" s="2470"/>
      <c r="R82" s="2470"/>
      <c r="S82" s="2470"/>
      <c r="T82" s="2470"/>
      <c r="U82" s="2470"/>
      <c r="V82" s="901"/>
      <c r="W82" s="902"/>
      <c r="X82" s="902"/>
      <c r="Y82" s="902"/>
      <c r="Z82" s="902"/>
      <c r="AA82" s="902"/>
      <c r="AB82" s="902"/>
      <c r="AC82" s="902"/>
      <c r="AD82" s="902"/>
      <c r="AE82" s="902"/>
      <c r="AF82" s="902"/>
      <c r="AG82" s="902"/>
      <c r="AH82" s="902"/>
      <c r="AI82" s="903"/>
      <c r="AJ82" s="899"/>
      <c r="AK82" s="899"/>
      <c r="AL82" s="899"/>
      <c r="AM82" s="899"/>
    </row>
    <row r="83" spans="9:39" ht="229.5" customHeight="1" x14ac:dyDescent="0.6">
      <c r="I83" s="2470"/>
      <c r="J83" s="2470"/>
      <c r="K83" s="2470"/>
      <c r="L83" s="2470"/>
      <c r="M83" s="2471"/>
      <c r="N83" s="2470"/>
      <c r="O83" s="2470"/>
      <c r="P83" s="2470"/>
      <c r="Q83" s="2470"/>
      <c r="R83" s="2470"/>
      <c r="S83" s="2470"/>
      <c r="T83" s="2470"/>
      <c r="U83" s="2470"/>
      <c r="V83" s="901"/>
      <c r="W83" s="904"/>
      <c r="X83" s="904"/>
      <c r="Y83" s="904"/>
      <c r="Z83" s="904"/>
      <c r="AA83" s="905"/>
      <c r="AB83" s="904"/>
      <c r="AC83" s="904"/>
      <c r="AD83" s="904"/>
      <c r="AE83" s="904"/>
      <c r="AF83" s="904"/>
      <c r="AG83" s="904"/>
      <c r="AH83" s="904"/>
      <c r="AI83" s="904"/>
      <c r="AJ83" s="899"/>
      <c r="AK83" s="899"/>
      <c r="AL83" s="899"/>
      <c r="AM83" s="899"/>
    </row>
    <row r="84" spans="9:39" x14ac:dyDescent="0.6">
      <c r="I84" s="899"/>
      <c r="J84" s="899"/>
      <c r="K84" s="899"/>
      <c r="L84" s="899"/>
      <c r="M84" s="899"/>
      <c r="N84" s="899"/>
      <c r="O84" s="899"/>
      <c r="P84" s="899"/>
      <c r="Q84" s="899"/>
      <c r="R84" s="899"/>
      <c r="S84" s="899"/>
      <c r="T84" s="899"/>
      <c r="U84" s="899"/>
      <c r="V84" s="899"/>
      <c r="W84" s="899"/>
      <c r="X84" s="899"/>
      <c r="Y84" s="899"/>
      <c r="Z84" s="899"/>
      <c r="AA84" s="899"/>
      <c r="AB84" s="899"/>
      <c r="AC84" s="899"/>
      <c r="AD84" s="899"/>
      <c r="AE84" s="899"/>
      <c r="AF84" s="899"/>
      <c r="AG84" s="899"/>
      <c r="AH84" s="899"/>
      <c r="AI84" s="899"/>
      <c r="AJ84" s="899"/>
      <c r="AK84" s="899"/>
      <c r="AL84" s="899"/>
      <c r="AM84" s="899"/>
    </row>
    <row r="85" spans="9:39" x14ac:dyDescent="0.6">
      <c r="I85" s="2466"/>
      <c r="J85" s="2466"/>
      <c r="K85" s="2466"/>
      <c r="L85" s="2466"/>
      <c r="M85" s="2467"/>
      <c r="N85" s="2467"/>
      <c r="O85" s="2467"/>
      <c r="P85" s="2467"/>
      <c r="Q85" s="2467"/>
      <c r="R85" s="2467"/>
      <c r="S85" s="2467"/>
      <c r="T85" s="2467"/>
      <c r="U85" s="2467"/>
      <c r="V85" s="906"/>
      <c r="W85" s="899"/>
      <c r="X85" s="899"/>
      <c r="Y85" s="899"/>
      <c r="Z85" s="899"/>
      <c r="AA85" s="899"/>
      <c r="AB85" s="899"/>
      <c r="AC85" s="899"/>
      <c r="AD85" s="899"/>
      <c r="AE85" s="899"/>
      <c r="AF85" s="899"/>
      <c r="AG85" s="899"/>
      <c r="AH85" s="899"/>
      <c r="AI85" s="899"/>
      <c r="AJ85" s="899"/>
      <c r="AK85" s="899"/>
      <c r="AL85" s="899"/>
      <c r="AM85" s="899"/>
    </row>
    <row r="86" spans="9:39" ht="36" customHeight="1" x14ac:dyDescent="0.6">
      <c r="I86" s="900"/>
      <c r="J86" s="2469"/>
      <c r="K86" s="2469"/>
      <c r="L86" s="2469"/>
      <c r="M86" s="907"/>
      <c r="N86" s="2469"/>
      <c r="O86" s="2469"/>
      <c r="P86" s="2469"/>
      <c r="Q86" s="2469"/>
      <c r="R86" s="2469"/>
      <c r="S86" s="2469"/>
      <c r="T86" s="2469"/>
      <c r="U86" s="2469"/>
      <c r="V86" s="907"/>
      <c r="W86" s="899"/>
      <c r="X86" s="899"/>
      <c r="Y86" s="899"/>
      <c r="Z86" s="899"/>
      <c r="AA86" s="899"/>
      <c r="AB86" s="899"/>
      <c r="AC86" s="899"/>
      <c r="AD86" s="899"/>
      <c r="AE86" s="899"/>
      <c r="AF86" s="899"/>
      <c r="AG86" s="899"/>
      <c r="AH86" s="899"/>
      <c r="AI86" s="899"/>
      <c r="AJ86" s="899"/>
      <c r="AK86" s="899"/>
      <c r="AL86" s="899"/>
      <c r="AM86" s="899"/>
    </row>
    <row r="87" spans="9:39" x14ac:dyDescent="0.6">
      <c r="I87" s="484"/>
      <c r="J87" s="484"/>
      <c r="K87" s="484"/>
      <c r="L87" s="484"/>
      <c r="M87" s="484"/>
      <c r="N87" s="484"/>
      <c r="O87" s="484"/>
      <c r="P87" s="484"/>
      <c r="Q87" s="484"/>
      <c r="R87" s="484"/>
      <c r="S87" s="484"/>
      <c r="T87" s="484"/>
      <c r="U87" s="483"/>
      <c r="V87" s="483"/>
    </row>
    <row r="88" spans="9:39" x14ac:dyDescent="0.6">
      <c r="I88" s="485"/>
      <c r="J88" s="485"/>
      <c r="K88" s="485"/>
      <c r="L88" s="485"/>
      <c r="M88" s="486"/>
      <c r="N88" s="485"/>
      <c r="O88" s="485"/>
      <c r="P88" s="485"/>
      <c r="Q88" s="485"/>
      <c r="R88" s="485"/>
      <c r="S88" s="485"/>
      <c r="T88" s="485"/>
      <c r="U88" s="485"/>
      <c r="V88" s="485"/>
    </row>
  </sheetData>
  <mergeCells count="61">
    <mergeCell ref="B62:E62"/>
    <mergeCell ref="B77:E77"/>
    <mergeCell ref="B69:E69"/>
    <mergeCell ref="B64:B65"/>
    <mergeCell ref="C64:C65"/>
    <mergeCell ref="D64:D65"/>
    <mergeCell ref="D2:E2"/>
    <mergeCell ref="B22:B23"/>
    <mergeCell ref="C22:C23"/>
    <mergeCell ref="D22:D23"/>
    <mergeCell ref="D39:E39"/>
    <mergeCell ref="B38:E38"/>
    <mergeCell ref="B40:B41"/>
    <mergeCell ref="C40:C41"/>
    <mergeCell ref="D40:D41"/>
    <mergeCell ref="B56:B57"/>
    <mergeCell ref="C56:C57"/>
    <mergeCell ref="D56:D57"/>
    <mergeCell ref="B55:E55"/>
    <mergeCell ref="B53:E53"/>
    <mergeCell ref="L82:L83"/>
    <mergeCell ref="I82:I83"/>
    <mergeCell ref="B72:B73"/>
    <mergeCell ref="C72:C73"/>
    <mergeCell ref="D72:D73"/>
    <mergeCell ref="A79:B79"/>
    <mergeCell ref="I80:L80"/>
    <mergeCell ref="J86:L86"/>
    <mergeCell ref="K82:K83"/>
    <mergeCell ref="X81:Z81"/>
    <mergeCell ref="N86:U86"/>
    <mergeCell ref="M85:U85"/>
    <mergeCell ref="J82:J83"/>
    <mergeCell ref="I85:L85"/>
    <mergeCell ref="N82:N83"/>
    <mergeCell ref="O82:O83"/>
    <mergeCell ref="S82:S83"/>
    <mergeCell ref="P82:P83"/>
    <mergeCell ref="T82:T83"/>
    <mergeCell ref="U82:U83"/>
    <mergeCell ref="M82:M83"/>
    <mergeCell ref="R82:R83"/>
    <mergeCell ref="Q82:Q83"/>
    <mergeCell ref="AB81:AI81"/>
    <mergeCell ref="W80:Z80"/>
    <mergeCell ref="AA80:AI80"/>
    <mergeCell ref="N80:U80"/>
    <mergeCell ref="I79:T79"/>
    <mergeCell ref="W79:AI7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66:B68 B42:B52" xr:uid="{00000000-0002-0000-0900-000002000000}">
      <formula1>H2.構成員一覧の分類_農業者以外個人</formula1>
    </dataValidation>
    <dataValidation type="list" allowBlank="1" showInputMessage="1" showErrorMessage="1" sqref="B74:B76" xr:uid="{00000000-0002-0000-0900-000001000000}">
      <formula1>H3.構成員一覧の分類_農業者以外団体</formula1>
    </dataValidation>
    <dataValidation type="list" allowBlank="1" showInputMessage="1" showErrorMessage="1" sqref="B58:B61 B24:B37" xr:uid="{00000000-0002-0000-0900-000000000000}">
      <formula1>H1.構成員一覧の分類_農業者</formula1>
    </dataValidation>
    <dataValidation type="list" allowBlank="1" showInputMessage="1" showErrorMessage="1" sqref="E8 E58:E61 E66:E68 E74:E76 E12:E15 E24:E37 E42:E52"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53" max="5" man="1"/>
    <brk id="7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K2" sqref="K2:L2"/>
    </sheetView>
  </sheetViews>
  <sheetFormatPr defaultColWidth="3.6328125" defaultRowHeight="20.149999999999999" customHeight="1" x14ac:dyDescent="0.2"/>
  <cols>
    <col min="1" max="1" width="2.08984375" style="181" customWidth="1"/>
    <col min="2" max="2" width="4.08984375" style="181" customWidth="1"/>
    <col min="3" max="3" width="11.6328125" style="181" customWidth="1"/>
    <col min="4" max="4" width="5.90625" style="181" customWidth="1"/>
    <col min="5" max="5" width="6.6328125" style="181" customWidth="1"/>
    <col min="6" max="6" width="14.90625" style="181" customWidth="1"/>
    <col min="7" max="8" width="23.90625" style="181" customWidth="1"/>
    <col min="9" max="9" width="7.90625" style="181" customWidth="1"/>
    <col min="10" max="10" width="9.90625" style="181" customWidth="1"/>
    <col min="11" max="11" width="13.453125" style="181" customWidth="1"/>
    <col min="12" max="12" width="7.08984375" style="181" customWidth="1"/>
    <col min="13" max="13" width="2" style="181" customWidth="1"/>
    <col min="14" max="16384" width="3.6328125" style="181"/>
  </cols>
  <sheetData>
    <row r="1" spans="2:12" ht="20.149999999999999" customHeight="1" x14ac:dyDescent="0.2">
      <c r="B1" s="203" t="s">
        <v>582</v>
      </c>
      <c r="L1" s="528" t="s">
        <v>4641</v>
      </c>
    </row>
    <row r="2" spans="2:12" ht="18" customHeight="1" x14ac:dyDescent="0.2">
      <c r="B2" s="203" t="s">
        <v>4640</v>
      </c>
      <c r="C2" s="203"/>
      <c r="D2" s="203"/>
      <c r="E2" s="203"/>
      <c r="J2" s="527"/>
      <c r="K2" s="2488" t="s">
        <v>442</v>
      </c>
      <c r="L2" s="2488"/>
    </row>
    <row r="3" spans="2:12" ht="18" customHeight="1" x14ac:dyDescent="0.2">
      <c r="B3" s="203"/>
      <c r="C3" s="203"/>
      <c r="D3" s="203"/>
      <c r="E3" s="203"/>
      <c r="H3" s="202" t="s">
        <v>581</v>
      </c>
      <c r="I3" s="2496" t="str">
        <f>'はじめに（PC）'!D4&amp;""</f>
        <v/>
      </c>
      <c r="J3" s="2496"/>
      <c r="K3" s="2496"/>
      <c r="L3" s="2496"/>
    </row>
    <row r="4" spans="2:12" ht="22.5" customHeight="1" x14ac:dyDescent="0.2">
      <c r="B4" s="2489" t="s">
        <v>580</v>
      </c>
      <c r="C4" s="2489"/>
      <c r="D4" s="2489"/>
      <c r="E4" s="2489"/>
      <c r="F4" s="2489"/>
      <c r="G4" s="2489"/>
      <c r="H4" s="2489"/>
      <c r="I4" s="2489"/>
      <c r="J4" s="2489"/>
      <c r="K4" s="2489"/>
      <c r="L4" s="2489"/>
    </row>
    <row r="5" spans="2:12" ht="17.25" customHeight="1" x14ac:dyDescent="0.2">
      <c r="B5" s="201" t="s">
        <v>579</v>
      </c>
      <c r="C5" s="200"/>
      <c r="D5" s="200"/>
      <c r="E5" s="200"/>
      <c r="F5" s="200"/>
      <c r="G5" s="200"/>
      <c r="H5" s="200"/>
      <c r="I5" s="200"/>
      <c r="J5" s="200"/>
      <c r="K5" s="200"/>
      <c r="L5" s="199"/>
    </row>
    <row r="6" spans="2:12" ht="17.25" customHeight="1" x14ac:dyDescent="0.2">
      <c r="B6" s="2490" t="s">
        <v>578</v>
      </c>
      <c r="C6" s="2491"/>
      <c r="D6" s="2491"/>
      <c r="E6" s="2491"/>
      <c r="F6" s="2491"/>
      <c r="G6" s="2491"/>
      <c r="H6" s="2491"/>
      <c r="I6" s="2491"/>
      <c r="J6" s="2491"/>
      <c r="K6" s="2491"/>
      <c r="L6" s="2492"/>
    </row>
    <row r="7" spans="2:12" ht="17.25" customHeight="1" x14ac:dyDescent="0.2">
      <c r="B7" s="2490" t="s">
        <v>577</v>
      </c>
      <c r="C7" s="2491"/>
      <c r="D7" s="2491"/>
      <c r="E7" s="2491"/>
      <c r="F7" s="2491"/>
      <c r="G7" s="2491"/>
      <c r="H7" s="2491"/>
      <c r="I7" s="2491"/>
      <c r="J7" s="2491"/>
      <c r="K7" s="2491"/>
      <c r="L7" s="2492"/>
    </row>
    <row r="8" spans="2:12" ht="17.25" customHeight="1" x14ac:dyDescent="0.2">
      <c r="B8" s="2493" t="s">
        <v>576</v>
      </c>
      <c r="C8" s="2494"/>
      <c r="D8" s="2494"/>
      <c r="E8" s="2494"/>
      <c r="F8" s="2494"/>
      <c r="G8" s="2494"/>
      <c r="H8" s="2494"/>
      <c r="I8" s="2494"/>
      <c r="J8" s="2494"/>
      <c r="K8" s="2494"/>
      <c r="L8" s="2495"/>
    </row>
    <row r="9" spans="2:12" ht="24" customHeight="1" x14ac:dyDescent="0.2">
      <c r="B9" s="181" t="s">
        <v>575</v>
      </c>
    </row>
    <row r="10" spans="2:12" ht="41.25" customHeight="1" x14ac:dyDescent="0.2">
      <c r="B10" s="197" t="s">
        <v>574</v>
      </c>
      <c r="C10" s="197" t="s">
        <v>573</v>
      </c>
      <c r="D10" s="197" t="s">
        <v>572</v>
      </c>
      <c r="E10" s="197" t="s">
        <v>571</v>
      </c>
      <c r="F10" s="197" t="s">
        <v>570</v>
      </c>
      <c r="G10" s="197" t="s">
        <v>569</v>
      </c>
      <c r="H10" s="197" t="s">
        <v>568</v>
      </c>
      <c r="I10" s="197" t="s">
        <v>567</v>
      </c>
      <c r="J10" s="198" t="s">
        <v>566</v>
      </c>
      <c r="K10" s="197" t="s">
        <v>565</v>
      </c>
      <c r="L10" s="196" t="s">
        <v>173</v>
      </c>
    </row>
    <row r="11" spans="2:12" ht="61.5" customHeight="1" x14ac:dyDescent="0.2">
      <c r="B11" s="195">
        <v>1</v>
      </c>
      <c r="C11" s="193"/>
      <c r="D11" s="194"/>
      <c r="E11" s="191"/>
      <c r="F11" s="193"/>
      <c r="G11" s="193"/>
      <c r="H11" s="193"/>
      <c r="I11" s="191"/>
      <c r="J11" s="191"/>
      <c r="K11" s="194"/>
      <c r="L11" s="1577"/>
    </row>
    <row r="12" spans="2:12" ht="61.5" customHeight="1" x14ac:dyDescent="0.2">
      <c r="B12" s="195">
        <v>2</v>
      </c>
      <c r="C12" s="193"/>
      <c r="D12" s="194"/>
      <c r="E12" s="194"/>
      <c r="F12" s="193"/>
      <c r="G12" s="193"/>
      <c r="H12" s="193"/>
      <c r="I12" s="191"/>
      <c r="J12" s="191"/>
      <c r="K12" s="194"/>
      <c r="L12" s="1577"/>
    </row>
    <row r="13" spans="2:12" ht="61.5" customHeight="1" x14ac:dyDescent="0.2">
      <c r="B13" s="195">
        <v>3</v>
      </c>
      <c r="C13" s="193"/>
      <c r="D13" s="194"/>
      <c r="E13" s="191"/>
      <c r="F13" s="193"/>
      <c r="G13" s="193"/>
      <c r="H13" s="193"/>
      <c r="I13" s="191"/>
      <c r="J13" s="191"/>
      <c r="K13" s="194"/>
      <c r="L13" s="1577"/>
    </row>
    <row r="14" spans="2:12" ht="61.5" customHeight="1" x14ac:dyDescent="0.2">
      <c r="B14" s="195">
        <v>4</v>
      </c>
      <c r="C14" s="193"/>
      <c r="D14" s="194"/>
      <c r="E14" s="191"/>
      <c r="F14" s="193"/>
      <c r="G14" s="193"/>
      <c r="H14" s="193"/>
      <c r="I14" s="191"/>
      <c r="J14" s="191"/>
      <c r="K14" s="194"/>
      <c r="L14" s="1577"/>
    </row>
    <row r="15" spans="2:12" ht="61.5" customHeight="1" x14ac:dyDescent="0.2">
      <c r="B15" s="192">
        <v>5</v>
      </c>
      <c r="C15" s="194"/>
      <c r="D15" s="191"/>
      <c r="E15" s="191"/>
      <c r="F15" s="193"/>
      <c r="G15" s="193"/>
      <c r="H15" s="193"/>
      <c r="I15" s="191"/>
      <c r="J15" s="191"/>
      <c r="K15" s="191"/>
      <c r="L15" s="1577"/>
    </row>
    <row r="16" spans="2:12" ht="20.149999999999999" customHeight="1" x14ac:dyDescent="0.2">
      <c r="B16" s="190" t="s">
        <v>564</v>
      </c>
    </row>
    <row r="17" spans="2:12" ht="20.149999999999999" customHeight="1" x14ac:dyDescent="0.2">
      <c r="B17" s="190" t="s">
        <v>563</v>
      </c>
    </row>
    <row r="18" spans="2:12" ht="28.5" customHeight="1" x14ac:dyDescent="0.2">
      <c r="B18" s="181" t="s">
        <v>562</v>
      </c>
    </row>
    <row r="19" spans="2:12" ht="20.149999999999999" customHeight="1" x14ac:dyDescent="0.2">
      <c r="B19" s="190" t="s">
        <v>561</v>
      </c>
    </row>
    <row r="20" spans="2:12" ht="20.149999999999999" customHeight="1" x14ac:dyDescent="0.2">
      <c r="B20" s="189"/>
      <c r="C20" s="188"/>
      <c r="D20" s="188"/>
      <c r="E20" s="188"/>
      <c r="F20" s="188"/>
      <c r="G20" s="188"/>
      <c r="H20" s="188"/>
      <c r="I20" s="188"/>
      <c r="J20" s="188"/>
      <c r="K20" s="188"/>
      <c r="L20" s="187"/>
    </row>
    <row r="21" spans="2:12" ht="20.149999999999999" customHeight="1" x14ac:dyDescent="0.2">
      <c r="B21" s="186"/>
      <c r="L21" s="185"/>
    </row>
    <row r="22" spans="2:12" ht="20.149999999999999" customHeight="1" x14ac:dyDescent="0.2">
      <c r="B22" s="186"/>
      <c r="L22" s="185"/>
    </row>
    <row r="23" spans="2:12" ht="20.149999999999999" customHeight="1" x14ac:dyDescent="0.2">
      <c r="B23" s="186"/>
      <c r="L23" s="185"/>
    </row>
    <row r="24" spans="2:12" ht="20.149999999999999" customHeight="1" x14ac:dyDescent="0.2">
      <c r="B24" s="186"/>
      <c r="L24" s="185"/>
    </row>
    <row r="25" spans="2:12" ht="20.149999999999999" customHeight="1" x14ac:dyDescent="0.2">
      <c r="B25" s="186"/>
      <c r="L25" s="185"/>
    </row>
    <row r="26" spans="2:12" ht="20.149999999999999" customHeight="1" x14ac:dyDescent="0.2">
      <c r="B26" s="186"/>
      <c r="L26" s="185"/>
    </row>
    <row r="27" spans="2:12" ht="20.149999999999999" customHeight="1" x14ac:dyDescent="0.2">
      <c r="B27" s="186"/>
      <c r="L27" s="185"/>
    </row>
    <row r="28" spans="2:12" ht="20.149999999999999" customHeight="1" x14ac:dyDescent="0.2">
      <c r="B28" s="186"/>
      <c r="L28" s="185"/>
    </row>
    <row r="29" spans="2:12" ht="20.149999999999999" customHeight="1" x14ac:dyDescent="0.2">
      <c r="B29" s="186"/>
      <c r="L29" s="185"/>
    </row>
    <row r="30" spans="2:12" ht="20.149999999999999" customHeight="1" x14ac:dyDescent="0.2">
      <c r="B30" s="186"/>
      <c r="L30" s="185"/>
    </row>
    <row r="31" spans="2:12" ht="20.149999999999999" customHeight="1" x14ac:dyDescent="0.2">
      <c r="B31" s="186"/>
      <c r="L31" s="185"/>
    </row>
    <row r="32" spans="2:12" ht="20.149999999999999" customHeight="1" x14ac:dyDescent="0.2">
      <c r="B32" s="186"/>
      <c r="L32" s="185"/>
    </row>
    <row r="33" spans="2:12" ht="20.149999999999999" customHeight="1" x14ac:dyDescent="0.2">
      <c r="B33" s="186"/>
      <c r="L33" s="185"/>
    </row>
    <row r="34" spans="2:12" ht="20.149999999999999" customHeight="1" x14ac:dyDescent="0.2">
      <c r="B34" s="186"/>
      <c r="L34" s="185"/>
    </row>
    <row r="35" spans="2:12" ht="20.149999999999999" customHeight="1" x14ac:dyDescent="0.2">
      <c r="B35" s="186"/>
      <c r="L35" s="185"/>
    </row>
    <row r="36" spans="2:12" ht="20.149999999999999" customHeight="1" x14ac:dyDescent="0.2">
      <c r="B36" s="186"/>
      <c r="L36" s="185"/>
    </row>
    <row r="37" spans="2:12" ht="20.149999999999999" customHeight="1" x14ac:dyDescent="0.2">
      <c r="B37" s="186"/>
      <c r="L37" s="185"/>
    </row>
    <row r="38" spans="2:12" ht="20.149999999999999" customHeight="1" x14ac:dyDescent="0.2">
      <c r="B38" s="186"/>
      <c r="L38" s="185"/>
    </row>
    <row r="39" spans="2:12" ht="20.149999999999999" customHeight="1" x14ac:dyDescent="0.2">
      <c r="B39" s="186"/>
      <c r="L39" s="185"/>
    </row>
    <row r="40" spans="2:12" ht="20.149999999999999" customHeight="1" x14ac:dyDescent="0.2">
      <c r="B40" s="184"/>
      <c r="C40" s="183"/>
      <c r="D40" s="183"/>
      <c r="E40" s="183"/>
      <c r="F40" s="183"/>
      <c r="G40" s="183"/>
      <c r="H40" s="183"/>
      <c r="I40" s="183"/>
      <c r="J40" s="183"/>
      <c r="K40" s="183"/>
      <c r="L40" s="182"/>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 x14ac:dyDescent="0.2"/>
  <cols>
    <col min="1" max="1" width="42.453125" style="204" customWidth="1"/>
    <col min="2" max="2" width="53.6328125" style="204" customWidth="1"/>
    <col min="3" max="16384" width="9" style="204"/>
  </cols>
  <sheetData>
    <row r="1" spans="1:2" ht="21" customHeight="1" x14ac:dyDescent="0.2">
      <c r="A1" s="2500" t="s">
        <v>598</v>
      </c>
      <c r="B1" s="2500"/>
    </row>
    <row r="2" spans="1:2" ht="21" customHeight="1" x14ac:dyDescent="0.2">
      <c r="A2" s="524" t="s">
        <v>4640</v>
      </c>
      <c r="B2" s="529" t="s">
        <v>4641</v>
      </c>
    </row>
    <row r="3" spans="1:2" ht="19" customHeight="1" x14ac:dyDescent="0.2">
      <c r="A3" s="2501" t="s">
        <v>597</v>
      </c>
      <c r="B3" s="2501"/>
    </row>
    <row r="4" spans="1:2" ht="15" customHeight="1" x14ac:dyDescent="0.2">
      <c r="A4" s="2502"/>
      <c r="B4" s="2502"/>
    </row>
    <row r="5" spans="1:2" ht="71.150000000000006" customHeight="1" x14ac:dyDescent="0.2">
      <c r="A5" s="2503" t="s">
        <v>4979</v>
      </c>
      <c r="B5" s="2503"/>
    </row>
    <row r="6" spans="1:2" ht="16.5" customHeight="1" x14ac:dyDescent="0.2">
      <c r="A6" s="2499" t="s">
        <v>596</v>
      </c>
      <c r="B6" s="2499"/>
    </row>
    <row r="7" spans="1:2" ht="18.649999999999999" customHeight="1" x14ac:dyDescent="0.2">
      <c r="A7" s="2497" t="s">
        <v>595</v>
      </c>
      <c r="B7" s="2497"/>
    </row>
    <row r="8" spans="1:2" ht="35.15" customHeight="1" x14ac:dyDescent="0.2">
      <c r="A8" s="2498" t="s">
        <v>594</v>
      </c>
      <c r="B8" s="2498"/>
    </row>
    <row r="9" spans="1:2" ht="35.15" customHeight="1" x14ac:dyDescent="0.2">
      <c r="A9" s="2498" t="s">
        <v>593</v>
      </c>
      <c r="B9" s="2498"/>
    </row>
    <row r="10" spans="1:2" ht="10.5" customHeight="1" x14ac:dyDescent="0.2">
      <c r="A10" s="2499"/>
      <c r="B10" s="2499"/>
    </row>
    <row r="11" spans="1:2" ht="18.649999999999999" customHeight="1" x14ac:dyDescent="0.2">
      <c r="A11" s="2497" t="s">
        <v>592</v>
      </c>
      <c r="B11" s="2497"/>
    </row>
    <row r="12" spans="1:2" ht="46.5" customHeight="1" x14ac:dyDescent="0.2">
      <c r="A12" s="2498" t="s">
        <v>591</v>
      </c>
      <c r="B12" s="2498"/>
    </row>
    <row r="13" spans="1:2" ht="72.75" customHeight="1" x14ac:dyDescent="0.2">
      <c r="A13" s="2504" t="s">
        <v>590</v>
      </c>
      <c r="B13" s="2504"/>
    </row>
    <row r="14" spans="1:2" ht="72.75" customHeight="1" x14ac:dyDescent="0.2">
      <c r="A14" s="2504" t="s">
        <v>589</v>
      </c>
      <c r="B14" s="2504"/>
    </row>
    <row r="15" spans="1:2" ht="9.75" customHeight="1" x14ac:dyDescent="0.2">
      <c r="A15" s="2499"/>
      <c r="B15" s="2499"/>
    </row>
    <row r="16" spans="1:2" ht="15" customHeight="1" x14ac:dyDescent="0.2">
      <c r="A16" s="2497" t="s">
        <v>588</v>
      </c>
      <c r="B16" s="2497"/>
    </row>
    <row r="17" spans="1:2" ht="40.5" customHeight="1" x14ac:dyDescent="0.2">
      <c r="A17" s="2504" t="s">
        <v>587</v>
      </c>
      <c r="B17" s="2504"/>
    </row>
    <row r="18" spans="1:2" ht="12.75" customHeight="1" x14ac:dyDescent="0.2">
      <c r="A18" s="2499"/>
      <c r="B18" s="2499"/>
    </row>
    <row r="19" spans="1:2" ht="40.5" customHeight="1" x14ac:dyDescent="0.2">
      <c r="A19" s="2504" t="s">
        <v>586</v>
      </c>
      <c r="B19" s="2504"/>
    </row>
    <row r="20" spans="1:2" ht="12" customHeight="1" x14ac:dyDescent="0.2">
      <c r="A20" s="2499"/>
      <c r="B20" s="2499"/>
    </row>
    <row r="21" spans="1:2" ht="18.649999999999999" customHeight="1" x14ac:dyDescent="0.2">
      <c r="A21" s="1383" t="s">
        <v>585</v>
      </c>
    </row>
    <row r="22" spans="1:2" ht="22.5" customHeight="1" x14ac:dyDescent="0.2">
      <c r="B22" s="507" t="str">
        <f>'はじめに（PC）'!D4&amp;""</f>
        <v/>
      </c>
    </row>
    <row r="23" spans="1:2" ht="22.5" customHeight="1" x14ac:dyDescent="0.2">
      <c r="B23" s="507" t="str">
        <f>"住　所　　"&amp;'はじめに（PC）'!D6&amp;""</f>
        <v>住　所　　</v>
      </c>
    </row>
    <row r="24" spans="1:2" ht="22.5" customHeight="1" x14ac:dyDescent="0.2">
      <c r="B24" s="507" t="str">
        <f>"代　表　　"&amp;'はじめに（PC）'!D5&amp;""</f>
        <v>代　表　　</v>
      </c>
    </row>
    <row r="25" spans="1:2" ht="13.5" customHeight="1" x14ac:dyDescent="0.2">
      <c r="B25" s="205"/>
    </row>
    <row r="26" spans="1:2" ht="22.5" customHeight="1" x14ac:dyDescent="0.2">
      <c r="B26" s="1384" t="s">
        <v>584</v>
      </c>
    </row>
    <row r="27" spans="1:2" ht="22.5" customHeight="1" x14ac:dyDescent="0.2">
      <c r="B27" s="1385" t="s">
        <v>6859</v>
      </c>
    </row>
    <row r="28" spans="1:2" ht="22.5" customHeight="1" x14ac:dyDescent="0.2">
      <c r="B28" s="1385" t="s">
        <v>583</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70"/>
  <sheetViews>
    <sheetView showGridLines="0" tabSelected="1" view="pageBreakPreview" zoomScale="93" zoomScaleNormal="96" zoomScaleSheetLayoutView="73" workbookViewId="0">
      <selection activeCell="C25" sqref="C25"/>
    </sheetView>
  </sheetViews>
  <sheetFormatPr defaultColWidth="9" defaultRowHeight="17.5" x14ac:dyDescent="0.2"/>
  <cols>
    <col min="1" max="1" width="2.90625" style="670" customWidth="1"/>
    <col min="2" max="3" width="9.90625" style="670" customWidth="1"/>
    <col min="4" max="5" width="8" style="670" customWidth="1"/>
    <col min="6" max="6" width="8.453125" style="670" customWidth="1"/>
    <col min="7" max="7" width="5.453125" style="670" customWidth="1"/>
    <col min="8" max="12" width="4.90625" style="670" customWidth="1"/>
    <col min="13" max="13" width="9.08984375" style="670" customWidth="1"/>
    <col min="14" max="14" width="5.08984375" style="670" hidden="1" customWidth="1"/>
    <col min="15" max="15" width="21" style="670" customWidth="1"/>
    <col min="16" max="16" width="29.7265625" style="670" customWidth="1"/>
    <col min="17" max="24" width="7.6328125" style="670" customWidth="1"/>
    <col min="25" max="16384" width="9" style="670"/>
  </cols>
  <sheetData>
    <row r="1" spans="1:23" ht="19" x14ac:dyDescent="0.2">
      <c r="A1" s="225" t="s">
        <v>602</v>
      </c>
      <c r="B1" s="224"/>
      <c r="C1" s="224"/>
      <c r="P1" s="532" t="s">
        <v>4641</v>
      </c>
    </row>
    <row r="2" spans="1:23" ht="24" customHeight="1" x14ac:dyDescent="0.65">
      <c r="A2" s="530" t="s">
        <v>4640</v>
      </c>
      <c r="D2" s="531"/>
      <c r="E2" s="531"/>
      <c r="F2" s="531"/>
      <c r="G2" s="531"/>
      <c r="H2" s="531"/>
      <c r="I2" s="531"/>
      <c r="J2" s="531"/>
      <c r="K2" s="531"/>
      <c r="L2" s="531"/>
      <c r="M2" s="531"/>
      <c r="P2" s="223" t="s">
        <v>581</v>
      </c>
      <c r="Q2" s="531"/>
      <c r="R2" s="531"/>
      <c r="S2" s="531"/>
      <c r="T2" s="531"/>
      <c r="U2" s="531"/>
      <c r="V2" s="531"/>
    </row>
    <row r="3" spans="1:23" ht="27" customHeight="1" x14ac:dyDescent="0.2">
      <c r="D3" s="222"/>
      <c r="E3" s="222"/>
      <c r="F3" s="1411"/>
      <c r="G3" s="2505" t="s">
        <v>4657</v>
      </c>
      <c r="H3" s="2505"/>
      <c r="I3" s="2505"/>
      <c r="J3" s="2505"/>
      <c r="K3" s="2505"/>
      <c r="L3" s="2505"/>
      <c r="M3" s="2505"/>
      <c r="N3" s="2505"/>
      <c r="O3" s="2505"/>
      <c r="P3" s="508" t="str">
        <f>'はじめに（PC）'!D4&amp;""</f>
        <v/>
      </c>
    </row>
    <row r="4" spans="1:23" ht="27" customHeight="1" x14ac:dyDescent="0.2">
      <c r="B4" s="671" t="s">
        <v>601</v>
      </c>
      <c r="C4" s="671"/>
      <c r="D4" s="221"/>
      <c r="E4" s="221"/>
      <c r="F4" s="221"/>
      <c r="G4" s="221"/>
      <c r="H4" s="221"/>
      <c r="I4" s="221"/>
      <c r="J4" s="221"/>
      <c r="K4" s="221"/>
      <c r="L4" s="221"/>
      <c r="M4" s="671"/>
      <c r="N4" s="221"/>
      <c r="O4" s="221"/>
      <c r="P4" s="221"/>
    </row>
    <row r="5" spans="1:23" ht="50.25" customHeight="1" x14ac:dyDescent="0.2">
      <c r="B5" s="2506" t="s">
        <v>4887</v>
      </c>
      <c r="C5" s="2506"/>
      <c r="D5" s="2507"/>
      <c r="E5" s="2507"/>
      <c r="F5" s="2507"/>
      <c r="G5" s="2507"/>
      <c r="H5" s="2507"/>
      <c r="I5" s="2507"/>
      <c r="J5" s="2507"/>
      <c r="K5" s="2507"/>
      <c r="L5" s="2507"/>
      <c r="M5" s="2507"/>
      <c r="N5" s="2507"/>
      <c r="O5" s="2507"/>
      <c r="P5" s="2507"/>
    </row>
    <row r="6" spans="1:23" ht="19.5" customHeight="1" x14ac:dyDescent="0.2">
      <c r="B6" s="2508" t="s">
        <v>4781</v>
      </c>
      <c r="C6" s="2508"/>
      <c r="D6" s="2509" t="s">
        <v>4652</v>
      </c>
      <c r="E6" s="2509"/>
      <c r="F6" s="2509"/>
      <c r="G6" s="2510" t="s">
        <v>600</v>
      </c>
      <c r="H6" s="2511"/>
      <c r="I6" s="2511"/>
      <c r="J6" s="2511"/>
      <c r="K6" s="2511"/>
      <c r="L6" s="2511"/>
      <c r="M6" s="2509" t="s">
        <v>175</v>
      </c>
      <c r="N6" s="2509"/>
      <c r="O6" s="2509"/>
      <c r="P6" s="2516" t="s">
        <v>4651</v>
      </c>
      <c r="Q6" s="2519" t="s">
        <v>4798</v>
      </c>
      <c r="R6" s="2519"/>
      <c r="S6" s="646"/>
      <c r="T6" s="646"/>
      <c r="U6" s="646"/>
      <c r="V6" s="646"/>
      <c r="W6" s="646"/>
    </row>
    <row r="7" spans="1:23" ht="18" customHeight="1" x14ac:dyDescent="0.2">
      <c r="B7" s="2510" t="s">
        <v>599</v>
      </c>
      <c r="C7" s="2527" t="s">
        <v>4780</v>
      </c>
      <c r="D7" s="2520" t="s">
        <v>190</v>
      </c>
      <c r="E7" s="2521" t="s">
        <v>4653</v>
      </c>
      <c r="F7" s="2521" t="s">
        <v>4654</v>
      </c>
      <c r="G7" s="2512"/>
      <c r="H7" s="2513"/>
      <c r="I7" s="2513"/>
      <c r="J7" s="2513"/>
      <c r="K7" s="2513"/>
      <c r="L7" s="2513"/>
      <c r="M7" s="2522" t="s">
        <v>236</v>
      </c>
      <c r="N7" s="2524" t="s">
        <v>435</v>
      </c>
      <c r="O7" s="2522" t="s">
        <v>100</v>
      </c>
      <c r="P7" s="2517"/>
      <c r="Q7" s="2526" t="s">
        <v>4799</v>
      </c>
      <c r="R7" s="2526" t="s">
        <v>4800</v>
      </c>
      <c r="S7" s="646"/>
      <c r="T7" s="646"/>
      <c r="U7" s="646"/>
      <c r="V7" s="646"/>
      <c r="W7" s="646"/>
    </row>
    <row r="8" spans="1:23" ht="21" customHeight="1" x14ac:dyDescent="0.2">
      <c r="B8" s="2512"/>
      <c r="C8" s="2528"/>
      <c r="D8" s="2520"/>
      <c r="E8" s="2521"/>
      <c r="F8" s="2509"/>
      <c r="G8" s="2514"/>
      <c r="H8" s="2515"/>
      <c r="I8" s="2515"/>
      <c r="J8" s="2515"/>
      <c r="K8" s="2515"/>
      <c r="L8" s="2515"/>
      <c r="M8" s="2523"/>
      <c r="N8" s="2525"/>
      <c r="O8" s="2523"/>
      <c r="P8" s="2518"/>
      <c r="Q8" s="2526"/>
      <c r="R8" s="2526"/>
      <c r="S8" s="646"/>
      <c r="T8" s="646"/>
      <c r="U8" s="646"/>
      <c r="V8" s="646"/>
      <c r="W8" s="646"/>
    </row>
    <row r="9" spans="1:23" s="1389" customFormat="1" x14ac:dyDescent="0.2">
      <c r="A9" s="1386"/>
      <c r="B9" s="1405"/>
      <c r="C9" s="1406"/>
      <c r="D9" s="1407"/>
      <c r="E9" s="1407"/>
      <c r="F9" s="1387">
        <f t="shared" ref="F9:F13" si="0">SUM(D9+E9)</f>
        <v>0</v>
      </c>
      <c r="G9" s="1408"/>
      <c r="H9" s="1408"/>
      <c r="I9" s="1408"/>
      <c r="J9" s="1408"/>
      <c r="K9" s="1408"/>
      <c r="L9" s="1408"/>
      <c r="M9" s="1388" t="str">
        <f>IF(G9="","",(IFERROR(VLOOKUP($G9,【選択肢】!$Q$3:$U$91,2,)," ")&amp;IF(H9="","",","&amp;IFERROR(VLOOKUP($H9,【選択肢】!$Q$3:$U$91,2,)," ")&amp;IF(I9="","",","&amp;IFERROR(VLOOKUP($I9,【選択肢】!$Q$3:$U$91,2,)," ")&amp;IF(J9="","",","&amp;IFERROR(VLOOKUP($J9,【選択肢】!$Q$3:$U$91,2,)," ")&amp;IF(K9="","",","&amp;IFERROR(VLOOKUP($K9,【選択肢】!$Q$3:$U$91,2,)," ")&amp;IF(L9="","",","&amp;IFERROR(VLOOKUP($L9,【選択肢】!$Q$3:$U$91,2,)," "))))))))</f>
        <v/>
      </c>
      <c r="N9" s="1388" t="str">
        <f>IF(G9="","",(IFERROR(VLOOKUP($G9,【選択肢】!$Q$3:$U$91,4,)," ")&amp;IF(H9="","",","&amp;IFERROR(VLOOKUP($H9,【選択肢】!$Q$3:$U$91,4,)," ")&amp;IF(I9="","",","&amp;IFERROR(VLOOKUP($I9,【選択肢】!$Q$3:$U$91,4,)," ")&amp;IF(J9="","",","&amp;IFERROR(VLOOKUP($J9,【選択肢】!$Q$3:$U$91,4,)," ")&amp;IF(K9="","",","&amp;IFERROR(VLOOKUP($K9,【選択肢】!$Q$3:$U$91,4,)," ")&amp;IF(L9="","",","&amp;IFERROR(VLOOKUP($L9,【選択肢】!$Q$3:$U$91,4,)," "))))))))</f>
        <v/>
      </c>
      <c r="O9" s="1388" t="str">
        <f>IF(G9="","",(IFERROR(VLOOKUP($G9,【選択肢】!$Q$3:$U$91,5,)," ")&amp;IF(H9="","",","&amp;IFERROR(VLOOKUP($H9,【選択肢】!$Q$3:$U$91,5,)," ")&amp;IF(I9="","",","&amp;IFERROR(VLOOKUP($I9,【選択肢】!$Q$3:$U$91,5,)," ")&amp;IF(J9="","",","&amp;IFERROR(VLOOKUP($J9,【選択肢】!$Q$3:$U$91,5,)," ")&amp;IF(K9="","",","&amp;IFERROR(VLOOKUP($K9,【選択肢】!$Q$3:$U$91,5,)," ")&amp;IF(L9="","",","&amp;IFERROR(VLOOKUP($L9,【選択肢】!$Q$3:$U$91,5,)," "))))))))</f>
        <v/>
      </c>
      <c r="P9" s="1409"/>
      <c r="Q9" s="1410"/>
      <c r="R9" s="1410"/>
      <c r="S9" s="1386"/>
      <c r="T9" s="1386"/>
      <c r="U9" s="1386"/>
      <c r="V9" s="1386"/>
      <c r="W9" s="1386"/>
    </row>
    <row r="10" spans="1:23" s="1389" customFormat="1" x14ac:dyDescent="0.2">
      <c r="B10" s="1405"/>
      <c r="C10" s="1406"/>
      <c r="D10" s="1407"/>
      <c r="E10" s="1407"/>
      <c r="F10" s="1387">
        <f t="shared" si="0"/>
        <v>0</v>
      </c>
      <c r="G10" s="1408"/>
      <c r="H10" s="1408"/>
      <c r="I10" s="1408"/>
      <c r="J10" s="1408"/>
      <c r="K10" s="1408"/>
      <c r="L10" s="1408"/>
      <c r="M10" s="1388" t="str">
        <f>IF(G10="","",(IFERROR(VLOOKUP($G10,【選択肢】!$Q$3:$U$91,2,)," ")&amp;IF(H10="","",","&amp;IFERROR(VLOOKUP($H10,【選択肢】!$Q$3:$U$91,2,)," ")&amp;IF(I10="","",","&amp;IFERROR(VLOOKUP($I10,【選択肢】!$Q$3:$U$91,2,)," ")&amp;IF(J10="","",","&amp;IFERROR(VLOOKUP($J10,【選択肢】!$Q$3:$U$91,2,)," ")&amp;IF(K10="","",","&amp;IFERROR(VLOOKUP($K10,【選択肢】!$Q$3:$U$91,2,)," ")&amp;IF(L10="","",","&amp;IFERROR(VLOOKUP($L10,【選択肢】!$Q$3:$U$91,2,)," "))))))))</f>
        <v/>
      </c>
      <c r="N10" s="1388" t="str">
        <f>IF(G10="","",(IFERROR(VLOOKUP($G10,【選択肢】!$Q$3:$U$91,4,)," ")&amp;IF(H10="","",","&amp;IFERROR(VLOOKUP($H10,【選択肢】!$Q$3:$U$91,4,)," ")&amp;IF(I10="","",","&amp;IFERROR(VLOOKUP($I10,【選択肢】!$Q$3:$U$91,4,)," ")&amp;IF(J10="","",","&amp;IFERROR(VLOOKUP($J10,【選択肢】!$Q$3:$U$91,4,)," ")&amp;IF(K10="","",","&amp;IFERROR(VLOOKUP($K10,【選択肢】!$Q$3:$U$91,4,)," ")&amp;IF(L10="","",","&amp;IFERROR(VLOOKUP($L10,【選択肢】!$Q$3:$U$91,4,)," "))))))))</f>
        <v/>
      </c>
      <c r="O10" s="1388" t="str">
        <f>IF(G10="","",(IFERROR(VLOOKUP($G10,【選択肢】!$Q$3:$U$91,5,)," ")&amp;IF(H10="","",","&amp;IFERROR(VLOOKUP($H10,【選択肢】!$Q$3:$U$91,5,)," ")&amp;IF(I10="","",","&amp;IFERROR(VLOOKUP($I10,【選択肢】!$Q$3:$U$91,5,)," ")&amp;IF(J10="","",","&amp;IFERROR(VLOOKUP($J10,【選択肢】!$Q$3:$U$91,5,)," ")&amp;IF(K10="","",","&amp;IFERROR(VLOOKUP($K10,【選択肢】!$Q$3:$U$91,5,)," ")&amp;IF(L10="","",","&amp;IFERROR(VLOOKUP($L10,【選択肢】!$Q$3:$U$91,5,)," "))))))))</f>
        <v/>
      </c>
      <c r="P10" s="1409"/>
      <c r="Q10" s="1410"/>
      <c r="R10" s="1410"/>
      <c r="S10" s="1386"/>
      <c r="T10" s="1386"/>
      <c r="U10" s="1386"/>
      <c r="V10" s="1386"/>
      <c r="W10" s="1386"/>
    </row>
    <row r="11" spans="1:23" s="1389" customFormat="1" x14ac:dyDescent="0.2">
      <c r="B11" s="1405"/>
      <c r="C11" s="1406"/>
      <c r="D11" s="1407"/>
      <c r="E11" s="1407"/>
      <c r="F11" s="1387">
        <f t="shared" si="0"/>
        <v>0</v>
      </c>
      <c r="G11" s="1408"/>
      <c r="H11" s="1408"/>
      <c r="I11" s="1408"/>
      <c r="J11" s="1408"/>
      <c r="K11" s="1408"/>
      <c r="L11" s="1408"/>
      <c r="M11" s="1388" t="str">
        <f>IF(G11="","",(IFERROR(VLOOKUP($G11,【選択肢】!$Q$3:$U$91,2,)," ")&amp;IF(H11="","",","&amp;IFERROR(VLOOKUP($H11,【選択肢】!$Q$3:$U$91,2,)," ")&amp;IF(I11="","",","&amp;IFERROR(VLOOKUP($I11,【選択肢】!$Q$3:$U$91,2,)," ")&amp;IF(J11="","",","&amp;IFERROR(VLOOKUP($J11,【選択肢】!$Q$3:$U$91,2,)," ")&amp;IF(K11="","",","&amp;IFERROR(VLOOKUP($K11,【選択肢】!$Q$3:$U$91,2,)," ")&amp;IF(L11="","",","&amp;IFERROR(VLOOKUP($L11,【選択肢】!$Q$3:$U$91,2,)," "))))))))</f>
        <v/>
      </c>
      <c r="N11" s="1388" t="str">
        <f>IF(G11="","",(IFERROR(VLOOKUP($G11,【選択肢】!$Q$3:$U$91,4,)," ")&amp;IF(H11="","",","&amp;IFERROR(VLOOKUP($H11,【選択肢】!$Q$3:$U$91,4,)," ")&amp;IF(I11="","",","&amp;IFERROR(VLOOKUP($I11,【選択肢】!$Q$3:$U$91,4,)," ")&amp;IF(J11="","",","&amp;IFERROR(VLOOKUP($J11,【選択肢】!$Q$3:$U$91,4,)," ")&amp;IF(K11="","",","&amp;IFERROR(VLOOKUP($K11,【選択肢】!$Q$3:$U$91,4,)," ")&amp;IF(L11="","",","&amp;IFERROR(VLOOKUP($L11,【選択肢】!$Q$3:$U$91,4,)," "))))))))</f>
        <v/>
      </c>
      <c r="O11" s="1388" t="str">
        <f>IF(G11="","",(IFERROR(VLOOKUP($G11,【選択肢】!$Q$3:$U$91,5,)," ")&amp;IF(H11="","",","&amp;IFERROR(VLOOKUP($H11,【選択肢】!$Q$3:$U$91,5,)," ")&amp;IF(I11="","",","&amp;IFERROR(VLOOKUP($I11,【選択肢】!$Q$3:$U$91,5,)," ")&amp;IF(J11="","",","&amp;IFERROR(VLOOKUP($J11,【選択肢】!$Q$3:$U$91,5,)," ")&amp;IF(K11="","",","&amp;IFERROR(VLOOKUP($K11,【選択肢】!$Q$3:$U$91,5,)," ")&amp;IF(L11="","",","&amp;IFERROR(VLOOKUP($L11,【選択肢】!$Q$3:$U$91,5,)," "))))))))</f>
        <v/>
      </c>
      <c r="P11" s="1409"/>
      <c r="Q11" s="1410"/>
      <c r="R11" s="1410"/>
      <c r="S11" s="1386"/>
      <c r="T11" s="1386"/>
      <c r="U11" s="1386"/>
      <c r="V11" s="1386"/>
      <c r="W11" s="1386"/>
    </row>
    <row r="12" spans="1:23" s="1389" customFormat="1" x14ac:dyDescent="0.2">
      <c r="B12" s="1405"/>
      <c r="C12" s="1406"/>
      <c r="D12" s="1407"/>
      <c r="E12" s="1407"/>
      <c r="F12" s="1387">
        <f t="shared" si="0"/>
        <v>0</v>
      </c>
      <c r="G12" s="1408"/>
      <c r="H12" s="1408"/>
      <c r="I12" s="1408"/>
      <c r="J12" s="1408"/>
      <c r="K12" s="1408"/>
      <c r="L12" s="1408"/>
      <c r="M12" s="1388" t="str">
        <f>IF(G12="","",(IFERROR(VLOOKUP($G12,【選択肢】!$Q$3:$U$91,2,)," ")&amp;IF(H12="","",","&amp;IFERROR(VLOOKUP($H12,【選択肢】!$Q$3:$U$91,2,)," ")&amp;IF(I12="","",","&amp;IFERROR(VLOOKUP($I12,【選択肢】!$Q$3:$U$91,2,)," ")&amp;IF(J12="","",","&amp;IFERROR(VLOOKUP($J12,【選択肢】!$Q$3:$U$91,2,)," ")&amp;IF(K12="","",","&amp;IFERROR(VLOOKUP($K12,【選択肢】!$Q$3:$U$91,2,)," ")&amp;IF(L12="","",","&amp;IFERROR(VLOOKUP($L12,【選択肢】!$Q$3:$U$91,2,)," "))))))))</f>
        <v/>
      </c>
      <c r="N12" s="1388" t="str">
        <f>IF(G12="","",(IFERROR(VLOOKUP($G12,【選択肢】!$Q$3:$U$91,4,)," ")&amp;IF(H12="","",","&amp;IFERROR(VLOOKUP($H12,【選択肢】!$Q$3:$U$91,4,)," ")&amp;IF(I12="","",","&amp;IFERROR(VLOOKUP($I12,【選択肢】!$Q$3:$U$91,4,)," ")&amp;IF(J12="","",","&amp;IFERROR(VLOOKUP($J12,【選択肢】!$Q$3:$U$91,4,)," ")&amp;IF(K12="","",","&amp;IFERROR(VLOOKUP($K12,【選択肢】!$Q$3:$U$91,4,)," ")&amp;IF(L12="","",","&amp;IFERROR(VLOOKUP($L12,【選択肢】!$Q$3:$U$91,4,)," "))))))))</f>
        <v/>
      </c>
      <c r="O12" s="1388" t="str">
        <f>IF(G12="","",(IFERROR(VLOOKUP($G12,【選択肢】!$Q$3:$U$91,5,)," ")&amp;IF(H12="","",","&amp;IFERROR(VLOOKUP($H12,【選択肢】!$Q$3:$U$91,5,)," ")&amp;IF(I12="","",","&amp;IFERROR(VLOOKUP($I12,【選択肢】!$Q$3:$U$91,5,)," ")&amp;IF(J12="","",","&amp;IFERROR(VLOOKUP($J12,【選択肢】!$Q$3:$U$91,5,)," ")&amp;IF(K12="","",","&amp;IFERROR(VLOOKUP($K12,【選択肢】!$Q$3:$U$91,5,)," ")&amp;IF(L12="","",","&amp;IFERROR(VLOOKUP($L12,【選択肢】!$Q$3:$U$91,5,)," "))))))))</f>
        <v/>
      </c>
      <c r="P12" s="1409"/>
      <c r="Q12" s="1410"/>
      <c r="R12" s="1410"/>
      <c r="S12" s="1386"/>
      <c r="T12" s="1386"/>
      <c r="U12" s="1386"/>
      <c r="V12" s="1386"/>
      <c r="W12" s="1386"/>
    </row>
    <row r="13" spans="1:23" s="1389" customFormat="1" x14ac:dyDescent="0.2">
      <c r="B13" s="1405"/>
      <c r="C13" s="1406"/>
      <c r="D13" s="1407"/>
      <c r="E13" s="1407"/>
      <c r="F13" s="1387">
        <f t="shared" si="0"/>
        <v>0</v>
      </c>
      <c r="G13" s="1408"/>
      <c r="H13" s="1408"/>
      <c r="I13" s="1408"/>
      <c r="J13" s="1408"/>
      <c r="K13" s="1408"/>
      <c r="L13" s="1408"/>
      <c r="M13" s="1388" t="str">
        <f>IF(G13="","",(IFERROR(VLOOKUP($G13,【選択肢】!$Q$3:$U$91,2,)," ")&amp;IF(H13="","",","&amp;IFERROR(VLOOKUP($H13,【選択肢】!$Q$3:$U$91,2,)," ")&amp;IF(I13="","",","&amp;IFERROR(VLOOKUP($I13,【選択肢】!$Q$3:$U$91,2,)," ")&amp;IF(J13="","",","&amp;IFERROR(VLOOKUP($J13,【選択肢】!$Q$3:$U$91,2,)," ")&amp;IF(K13="","",","&amp;IFERROR(VLOOKUP($K13,【選択肢】!$Q$3:$U$91,2,)," ")&amp;IF(L13="","",","&amp;IFERROR(VLOOKUP($L13,【選択肢】!$Q$3:$U$91,2,)," "))))))))</f>
        <v/>
      </c>
      <c r="N13" s="1388" t="str">
        <f>IF(G13="","",(IFERROR(VLOOKUP($G13,【選択肢】!$Q$3:$U$91,4,)," ")&amp;IF(H13="","",","&amp;IFERROR(VLOOKUP($H13,【選択肢】!$Q$3:$U$91,4,)," ")&amp;IF(I13="","",","&amp;IFERROR(VLOOKUP($I13,【選択肢】!$Q$3:$U$91,4,)," ")&amp;IF(J13="","",","&amp;IFERROR(VLOOKUP($J13,【選択肢】!$Q$3:$U$91,4,)," ")&amp;IF(K13="","",","&amp;IFERROR(VLOOKUP($K13,【選択肢】!$Q$3:$U$91,4,)," ")&amp;IF(L13="","",","&amp;IFERROR(VLOOKUP($L13,【選択肢】!$Q$3:$U$91,4,)," "))))))))</f>
        <v/>
      </c>
      <c r="O13" s="1388" t="str">
        <f>IF(G13="","",(IFERROR(VLOOKUP($G13,【選択肢】!$Q$3:$U$91,5,)," ")&amp;IF(H13="","",","&amp;IFERROR(VLOOKUP($H13,【選択肢】!$Q$3:$U$91,5,)," ")&amp;IF(I13="","",","&amp;IFERROR(VLOOKUP($I13,【選択肢】!$Q$3:$U$91,5,)," ")&amp;IF(J13="","",","&amp;IFERROR(VLOOKUP($J13,【選択肢】!$Q$3:$U$91,5,)," ")&amp;IF(K13="","",","&amp;IFERROR(VLOOKUP($K13,【選択肢】!$Q$3:$U$91,5,)," ")&amp;IF(L13="","",","&amp;IFERROR(VLOOKUP($L13,【選択肢】!$Q$3:$U$91,5,)," "))))))))</f>
        <v/>
      </c>
      <c r="P13" s="1409"/>
      <c r="Q13" s="1410"/>
      <c r="R13" s="1410"/>
      <c r="S13" s="1386"/>
      <c r="T13" s="1386"/>
      <c r="U13" s="1386"/>
      <c r="V13" s="1386"/>
      <c r="W13" s="1386"/>
    </row>
    <row r="14" spans="1:23" s="781" customFormat="1" x14ac:dyDescent="0.2">
      <c r="B14" s="1405"/>
      <c r="C14" s="1406"/>
      <c r="D14" s="1407"/>
      <c r="E14" s="1407"/>
      <c r="F14" s="543">
        <f t="shared" ref="F14:F28" si="1">SUM(D14+E14)</f>
        <v>0</v>
      </c>
      <c r="G14" s="1408"/>
      <c r="H14" s="1408"/>
      <c r="I14" s="1408"/>
      <c r="J14" s="1408"/>
      <c r="K14" s="1408"/>
      <c r="L14" s="1408"/>
      <c r="M14" s="220" t="str">
        <f>IF(G14="","",(IFERROR(VLOOKUP($G14,【選択肢】!$Q$3:$U$91,2,)," ")&amp;IF(H14="","",","&amp;IFERROR(VLOOKUP($H14,【選択肢】!$Q$3:$U$91,2,)," ")&amp;IF(I14="","",","&amp;IFERROR(VLOOKUP($I14,【選択肢】!$Q$3:$U$91,2,)," ")&amp;IF(J14="","",","&amp;IFERROR(VLOOKUP($J14,【選択肢】!$Q$3:$U$91,2,)," ")&amp;IF(K14="","",","&amp;IFERROR(VLOOKUP($K14,【選択肢】!$Q$3:$U$91,2,)," ")&amp;IF(L14="","",","&amp;IFERROR(VLOOKUP($L14,【選択肢】!$Q$3:$U$91,2,)," "))))))))</f>
        <v/>
      </c>
      <c r="N14" s="220" t="str">
        <f>IF(G14="","",(IFERROR(VLOOKUP($G14,【選択肢】!$Q$3:$U$91,4,)," ")&amp;IF(H14="","",","&amp;IFERROR(VLOOKUP($H14,【選択肢】!$Q$3:$U$91,4,)," ")&amp;IF(I14="","",","&amp;IFERROR(VLOOKUP($I14,【選択肢】!$Q$3:$U$91,4,)," ")&amp;IF(J14="","",","&amp;IFERROR(VLOOKUP($J14,【選択肢】!$Q$3:$U$91,4,)," ")&amp;IF(K14="","",","&amp;IFERROR(VLOOKUP($K14,【選択肢】!$Q$3:$U$91,4,)," ")&amp;IF(L14="","",","&amp;IFERROR(VLOOKUP($L14,【選択肢】!$Q$3:$U$91,4,)," "))))))))</f>
        <v/>
      </c>
      <c r="O14" s="220" t="str">
        <f>IF(G14="","",(IFERROR(VLOOKUP($G14,【選択肢】!$Q$3:$U$91,5,)," ")&amp;IF(H14="","",","&amp;IFERROR(VLOOKUP($H14,【選択肢】!$Q$3:$U$91,5,)," ")&amp;IF(I14="","",","&amp;IFERROR(VLOOKUP($I14,【選択肢】!$Q$3:$U$91,5,)," ")&amp;IF(J14="","",","&amp;IFERROR(VLOOKUP($J14,【選択肢】!$Q$3:$U$91,5,)," ")&amp;IF(K14="","",","&amp;IFERROR(VLOOKUP($K14,【選択肢】!$Q$3:$U$91,5,)," ")&amp;IF(L14="","",","&amp;IFERROR(VLOOKUP($L14,【選択肢】!$Q$3:$U$91,5,)," "))))))))</f>
        <v/>
      </c>
      <c r="P14" s="1409"/>
      <c r="Q14" s="1410"/>
      <c r="R14" s="1410"/>
      <c r="S14" s="215"/>
      <c r="T14" s="215"/>
      <c r="U14" s="215"/>
      <c r="V14" s="215"/>
      <c r="W14" s="215"/>
    </row>
    <row r="15" spans="1:23" s="781" customFormat="1" x14ac:dyDescent="0.2">
      <c r="B15" s="1405"/>
      <c r="C15" s="1406"/>
      <c r="D15" s="1407"/>
      <c r="E15" s="1407"/>
      <c r="F15" s="543">
        <f t="shared" si="1"/>
        <v>0</v>
      </c>
      <c r="G15" s="1408"/>
      <c r="H15" s="1408"/>
      <c r="I15" s="1408"/>
      <c r="J15" s="1408"/>
      <c r="K15" s="1408"/>
      <c r="L15" s="1408"/>
      <c r="M15" s="220" t="str">
        <f>IF(G15="","",(IFERROR(VLOOKUP($G15,【選択肢】!$Q$3:$U$91,2,)," ")&amp;IF(H15="","",","&amp;IFERROR(VLOOKUP($H15,【選択肢】!$Q$3:$U$91,2,)," ")&amp;IF(I15="","",","&amp;IFERROR(VLOOKUP($I15,【選択肢】!$Q$3:$U$91,2,)," ")&amp;IF(J15="","",","&amp;IFERROR(VLOOKUP($J15,【選択肢】!$Q$3:$U$91,2,)," ")&amp;IF(K15="","",","&amp;IFERROR(VLOOKUP($K15,【選択肢】!$Q$3:$U$91,2,)," ")&amp;IF(L15="","",","&amp;IFERROR(VLOOKUP($L15,【選択肢】!$Q$3:$U$91,2,)," "))))))))</f>
        <v/>
      </c>
      <c r="N15" s="220" t="str">
        <f>IF(G15="","",(IFERROR(VLOOKUP($G15,【選択肢】!$Q$3:$U$91,4,)," ")&amp;IF(H15="","",","&amp;IFERROR(VLOOKUP($H15,【選択肢】!$Q$3:$U$91,4,)," ")&amp;IF(I15="","",","&amp;IFERROR(VLOOKUP($I15,【選択肢】!$Q$3:$U$91,4,)," ")&amp;IF(J15="","",","&amp;IFERROR(VLOOKUP($J15,【選択肢】!$Q$3:$U$91,4,)," ")&amp;IF(K15="","",","&amp;IFERROR(VLOOKUP($K15,【選択肢】!$Q$3:$U$91,4,)," ")&amp;IF(L15="","",","&amp;IFERROR(VLOOKUP($L15,【選択肢】!$Q$3:$U$91,4,)," "))))))))</f>
        <v/>
      </c>
      <c r="O15" s="220" t="str">
        <f>IF(G15="","",(IFERROR(VLOOKUP($G15,【選択肢】!$Q$3:$U$91,5,)," ")&amp;IF(H15="","",","&amp;IFERROR(VLOOKUP($H15,【選択肢】!$Q$3:$U$91,5,)," ")&amp;IF(I15="","",","&amp;IFERROR(VLOOKUP($I15,【選択肢】!$Q$3:$U$91,5,)," ")&amp;IF(J15="","",","&amp;IFERROR(VLOOKUP($J15,【選択肢】!$Q$3:$U$91,5,)," ")&amp;IF(K15="","",","&amp;IFERROR(VLOOKUP($K15,【選択肢】!$Q$3:$U$91,5,)," ")&amp;IF(L15="","",","&amp;IFERROR(VLOOKUP($L15,【選択肢】!$Q$3:$U$91,5,)," "))))))))</f>
        <v/>
      </c>
      <c r="P15" s="1409"/>
      <c r="Q15" s="1410"/>
      <c r="R15" s="1410"/>
      <c r="S15" s="215"/>
      <c r="T15" s="215"/>
      <c r="U15" s="215"/>
      <c r="V15" s="215"/>
      <c r="W15" s="215"/>
    </row>
    <row r="16" spans="1:23" s="781" customFormat="1" x14ac:dyDescent="0.2">
      <c r="B16" s="1405"/>
      <c r="C16" s="1406"/>
      <c r="D16" s="1407"/>
      <c r="E16" s="1407"/>
      <c r="F16" s="543">
        <f t="shared" si="1"/>
        <v>0</v>
      </c>
      <c r="G16" s="1408"/>
      <c r="H16" s="1408"/>
      <c r="I16" s="1408"/>
      <c r="J16" s="1408"/>
      <c r="K16" s="1408"/>
      <c r="L16" s="1408"/>
      <c r="M16" s="220" t="str">
        <f>IF(G16="","",(IFERROR(VLOOKUP($G16,【選択肢】!$Q$3:$U$91,2,)," ")&amp;IF(H16="","",","&amp;IFERROR(VLOOKUP($H16,【選択肢】!$Q$3:$U$91,2,)," ")&amp;IF(I16="","",","&amp;IFERROR(VLOOKUP($I16,【選択肢】!$Q$3:$U$91,2,)," ")&amp;IF(J16="","",","&amp;IFERROR(VLOOKUP($J16,【選択肢】!$Q$3:$U$91,2,)," ")&amp;IF(K16="","",","&amp;IFERROR(VLOOKUP($K16,【選択肢】!$Q$3:$U$91,2,)," ")&amp;IF(L16="","",","&amp;IFERROR(VLOOKUP($L16,【選択肢】!$Q$3:$U$91,2,)," "))))))))</f>
        <v/>
      </c>
      <c r="N16" s="220" t="str">
        <f>IF(G16="","",(IFERROR(VLOOKUP($G16,【選択肢】!$Q$3:$U$91,4,)," ")&amp;IF(H16="","",","&amp;IFERROR(VLOOKUP($H16,【選択肢】!$Q$3:$U$91,4,)," ")&amp;IF(I16="","",","&amp;IFERROR(VLOOKUP($I16,【選択肢】!$Q$3:$U$91,4,)," ")&amp;IF(J16="","",","&amp;IFERROR(VLOOKUP($J16,【選択肢】!$Q$3:$U$91,4,)," ")&amp;IF(K16="","",","&amp;IFERROR(VLOOKUP($K16,【選択肢】!$Q$3:$U$91,4,)," ")&amp;IF(L16="","",","&amp;IFERROR(VLOOKUP($L16,【選択肢】!$Q$3:$U$91,4,)," "))))))))</f>
        <v/>
      </c>
      <c r="O16" s="220" t="str">
        <f>IF(G16="","",(IFERROR(VLOOKUP($G16,【選択肢】!$Q$3:$U$91,5,)," ")&amp;IF(H16="","",","&amp;IFERROR(VLOOKUP($H16,【選択肢】!$Q$3:$U$91,5,)," ")&amp;IF(I16="","",","&amp;IFERROR(VLOOKUP($I16,【選択肢】!$Q$3:$U$91,5,)," ")&amp;IF(J16="","",","&amp;IFERROR(VLOOKUP($J16,【選択肢】!$Q$3:$U$91,5,)," ")&amp;IF(K16="","",","&amp;IFERROR(VLOOKUP($K16,【選択肢】!$Q$3:$U$91,5,)," ")&amp;IF(L16="","",","&amp;IFERROR(VLOOKUP($L16,【選択肢】!$Q$3:$U$91,5,)," "))))))))</f>
        <v/>
      </c>
      <c r="P16" s="1409"/>
      <c r="Q16" s="1410"/>
      <c r="R16" s="1410"/>
      <c r="S16" s="215"/>
      <c r="T16" s="215"/>
      <c r="U16" s="215"/>
      <c r="V16" s="215"/>
      <c r="W16" s="215"/>
    </row>
    <row r="17" spans="2:23" s="781" customFormat="1" x14ac:dyDescent="0.2">
      <c r="B17" s="1405"/>
      <c r="C17" s="1406"/>
      <c r="D17" s="1407"/>
      <c r="E17" s="1407"/>
      <c r="F17" s="543">
        <f t="shared" si="1"/>
        <v>0</v>
      </c>
      <c r="G17" s="1408"/>
      <c r="H17" s="1408"/>
      <c r="I17" s="1408"/>
      <c r="J17" s="1408"/>
      <c r="K17" s="1408"/>
      <c r="L17" s="1408"/>
      <c r="M17" s="220" t="str">
        <f>IF(G17="","",(IFERROR(VLOOKUP($G17,【選択肢】!$Q$3:$U$91,2,)," ")&amp;IF(H17="","",","&amp;IFERROR(VLOOKUP($H17,【選択肢】!$Q$3:$U$91,2,)," ")&amp;IF(I17="","",","&amp;IFERROR(VLOOKUP($I17,【選択肢】!$Q$3:$U$91,2,)," ")&amp;IF(J17="","",","&amp;IFERROR(VLOOKUP($J17,【選択肢】!$Q$3:$U$91,2,)," ")&amp;IF(K17="","",","&amp;IFERROR(VLOOKUP($K17,【選択肢】!$Q$3:$U$91,2,)," ")&amp;IF(L17="","",","&amp;IFERROR(VLOOKUP($L17,【選択肢】!$Q$3:$U$91,2,)," "))))))))</f>
        <v/>
      </c>
      <c r="N17" s="220" t="str">
        <f>IF(G17="","",(IFERROR(VLOOKUP($G17,【選択肢】!$Q$3:$U$91,4,)," ")&amp;IF(H17="","",","&amp;IFERROR(VLOOKUP($H17,【選択肢】!$Q$3:$U$91,4,)," ")&amp;IF(I17="","",","&amp;IFERROR(VLOOKUP($I17,【選択肢】!$Q$3:$U$91,4,)," ")&amp;IF(J17="","",","&amp;IFERROR(VLOOKUP($J17,【選択肢】!$Q$3:$U$91,4,)," ")&amp;IF(K17="","",","&amp;IFERROR(VLOOKUP($K17,【選択肢】!$Q$3:$U$91,4,)," ")&amp;IF(L17="","",","&amp;IFERROR(VLOOKUP($L17,【選択肢】!$Q$3:$U$91,4,)," "))))))))</f>
        <v/>
      </c>
      <c r="O17" s="220" t="str">
        <f>IF(G17="","",(IFERROR(VLOOKUP($G17,【選択肢】!$Q$3:$U$91,5,)," ")&amp;IF(H17="","",","&amp;IFERROR(VLOOKUP($H17,【選択肢】!$Q$3:$U$91,5,)," ")&amp;IF(I17="","",","&amp;IFERROR(VLOOKUP($I17,【選択肢】!$Q$3:$U$91,5,)," ")&amp;IF(J17="","",","&amp;IFERROR(VLOOKUP($J17,【選択肢】!$Q$3:$U$91,5,)," ")&amp;IF(K17="","",","&amp;IFERROR(VLOOKUP($K17,【選択肢】!$Q$3:$U$91,5,)," ")&amp;IF(L17="","",","&amp;IFERROR(VLOOKUP($L17,【選択肢】!$Q$3:$U$91,5,)," "))))))))</f>
        <v/>
      </c>
      <c r="P17" s="1409"/>
      <c r="Q17" s="1410"/>
      <c r="R17" s="1410"/>
      <c r="S17" s="215"/>
      <c r="T17" s="215"/>
      <c r="U17" s="215"/>
      <c r="V17" s="215"/>
      <c r="W17" s="215"/>
    </row>
    <row r="18" spans="2:23" s="781" customFormat="1" x14ac:dyDescent="0.2">
      <c r="B18" s="1405"/>
      <c r="C18" s="1406"/>
      <c r="D18" s="1407"/>
      <c r="E18" s="1407"/>
      <c r="F18" s="543">
        <f t="shared" si="1"/>
        <v>0</v>
      </c>
      <c r="G18" s="1408"/>
      <c r="H18" s="1408"/>
      <c r="I18" s="1408"/>
      <c r="J18" s="1408"/>
      <c r="K18" s="1408"/>
      <c r="L18" s="1408"/>
      <c r="M18" s="220" t="str">
        <f>IF(G18="","",(IFERROR(VLOOKUP($G18,【選択肢】!$Q$3:$U$91,2,)," ")&amp;IF(H18="","",","&amp;IFERROR(VLOOKUP($H18,【選択肢】!$Q$3:$U$91,2,)," ")&amp;IF(I18="","",","&amp;IFERROR(VLOOKUP($I18,【選択肢】!$Q$3:$U$91,2,)," ")&amp;IF(J18="","",","&amp;IFERROR(VLOOKUP($J18,【選択肢】!$Q$3:$U$91,2,)," ")&amp;IF(K18="","",","&amp;IFERROR(VLOOKUP($K18,【選択肢】!$Q$3:$U$91,2,)," ")&amp;IF(L18="","",","&amp;IFERROR(VLOOKUP($L18,【選択肢】!$Q$3:$U$91,2,)," "))))))))</f>
        <v/>
      </c>
      <c r="N18" s="220" t="str">
        <f>IF(G18="","",(IFERROR(VLOOKUP($G18,【選択肢】!$Q$3:$U$91,4,)," ")&amp;IF(H18="","",","&amp;IFERROR(VLOOKUP($H18,【選択肢】!$Q$3:$U$91,4,)," ")&amp;IF(I18="","",","&amp;IFERROR(VLOOKUP($I18,【選択肢】!$Q$3:$U$91,4,)," ")&amp;IF(J18="","",","&amp;IFERROR(VLOOKUP($J18,【選択肢】!$Q$3:$U$91,4,)," ")&amp;IF(K18="","",","&amp;IFERROR(VLOOKUP($K18,【選択肢】!$Q$3:$U$91,4,)," ")&amp;IF(L18="","",","&amp;IFERROR(VLOOKUP($L18,【選択肢】!$Q$3:$U$91,4,)," "))))))))</f>
        <v/>
      </c>
      <c r="O18" s="220" t="str">
        <f>IF(G18="","",(IFERROR(VLOOKUP($G18,【選択肢】!$Q$3:$U$91,5,)," ")&amp;IF(H18="","",","&amp;IFERROR(VLOOKUP($H18,【選択肢】!$Q$3:$U$91,5,)," ")&amp;IF(I18="","",","&amp;IFERROR(VLOOKUP($I18,【選択肢】!$Q$3:$U$91,5,)," ")&amp;IF(J18="","",","&amp;IFERROR(VLOOKUP($J18,【選択肢】!$Q$3:$U$91,5,)," ")&amp;IF(K18="","",","&amp;IFERROR(VLOOKUP($K18,【選択肢】!$Q$3:$U$91,5,)," ")&amp;IF(L18="","",","&amp;IFERROR(VLOOKUP($L18,【選択肢】!$Q$3:$U$91,5,)," "))))))))</f>
        <v/>
      </c>
      <c r="P18" s="1409"/>
      <c r="Q18" s="1410"/>
      <c r="R18" s="1410"/>
      <c r="S18" s="215"/>
      <c r="T18" s="215"/>
      <c r="U18" s="215"/>
      <c r="V18" s="215"/>
      <c r="W18" s="215"/>
    </row>
    <row r="19" spans="2:23" s="781" customFormat="1" x14ac:dyDescent="0.2">
      <c r="B19" s="1405"/>
      <c r="C19" s="1406"/>
      <c r="D19" s="1407"/>
      <c r="E19" s="1407"/>
      <c r="F19" s="543">
        <f t="shared" si="1"/>
        <v>0</v>
      </c>
      <c r="G19" s="1408"/>
      <c r="H19" s="1408"/>
      <c r="I19" s="1408"/>
      <c r="J19" s="1408"/>
      <c r="K19" s="1408"/>
      <c r="L19" s="1408"/>
      <c r="M19" s="220" t="str">
        <f>IF(G19="","",(IFERROR(VLOOKUP($G19,【選択肢】!$Q$3:$U$91,2,)," ")&amp;IF(H19="","",","&amp;IFERROR(VLOOKUP($H19,【選択肢】!$Q$3:$U$91,2,)," ")&amp;IF(I19="","",","&amp;IFERROR(VLOOKUP($I19,【選択肢】!$Q$3:$U$91,2,)," ")&amp;IF(J19="","",","&amp;IFERROR(VLOOKUP($J19,【選択肢】!$Q$3:$U$91,2,)," ")&amp;IF(K19="","",","&amp;IFERROR(VLOOKUP($K19,【選択肢】!$Q$3:$U$91,2,)," ")&amp;IF(L19="","",","&amp;IFERROR(VLOOKUP($L19,【選択肢】!$Q$3:$U$91,2,)," "))))))))</f>
        <v/>
      </c>
      <c r="N19" s="220" t="str">
        <f>IF(G19="","",(IFERROR(VLOOKUP($G19,【選択肢】!$Q$3:$U$91,4,)," ")&amp;IF(H19="","",","&amp;IFERROR(VLOOKUP($H19,【選択肢】!$Q$3:$U$91,4,)," ")&amp;IF(I19="","",","&amp;IFERROR(VLOOKUP($I19,【選択肢】!$Q$3:$U$91,4,)," ")&amp;IF(J19="","",","&amp;IFERROR(VLOOKUP($J19,【選択肢】!$Q$3:$U$91,4,)," ")&amp;IF(K19="","",","&amp;IFERROR(VLOOKUP($K19,【選択肢】!$Q$3:$U$91,4,)," ")&amp;IF(L19="","",","&amp;IFERROR(VLOOKUP($L19,【選択肢】!$Q$3:$U$91,4,)," "))))))))</f>
        <v/>
      </c>
      <c r="O19" s="220" t="str">
        <f>IF(G19="","",(IFERROR(VLOOKUP($G19,【選択肢】!$Q$3:$U$91,5,)," ")&amp;IF(H19="","",","&amp;IFERROR(VLOOKUP($H19,【選択肢】!$Q$3:$U$91,5,)," ")&amp;IF(I19="","",","&amp;IFERROR(VLOOKUP($I19,【選択肢】!$Q$3:$U$91,5,)," ")&amp;IF(J19="","",","&amp;IFERROR(VLOOKUP($J19,【選択肢】!$Q$3:$U$91,5,)," ")&amp;IF(K19="","",","&amp;IFERROR(VLOOKUP($K19,【選択肢】!$Q$3:$U$91,5,)," ")&amp;IF(L19="","",","&amp;IFERROR(VLOOKUP($L19,【選択肢】!$Q$3:$U$91,5,)," "))))))))</f>
        <v/>
      </c>
      <c r="P19" s="1409"/>
      <c r="Q19" s="1410"/>
      <c r="R19" s="1410"/>
      <c r="S19" s="215"/>
      <c r="T19" s="215"/>
      <c r="U19" s="215"/>
      <c r="V19" s="215"/>
      <c r="W19" s="215"/>
    </row>
    <row r="20" spans="2:23" s="781" customFormat="1" x14ac:dyDescent="0.2">
      <c r="B20" s="1405"/>
      <c r="C20" s="1406"/>
      <c r="D20" s="1407"/>
      <c r="E20" s="1407"/>
      <c r="F20" s="543">
        <f t="shared" si="1"/>
        <v>0</v>
      </c>
      <c r="G20" s="1408"/>
      <c r="H20" s="1408"/>
      <c r="I20" s="1408"/>
      <c r="J20" s="1408"/>
      <c r="K20" s="1408"/>
      <c r="L20" s="1408"/>
      <c r="M20" s="220" t="str">
        <f>IF(G20="","",(IFERROR(VLOOKUP($G20,【選択肢】!$Q$3:$U$91,2,)," ")&amp;IF(H20="","",","&amp;IFERROR(VLOOKUP($H20,【選択肢】!$Q$3:$U$91,2,)," ")&amp;IF(I20="","",","&amp;IFERROR(VLOOKUP($I20,【選択肢】!$Q$3:$U$91,2,)," ")&amp;IF(J20="","",","&amp;IFERROR(VLOOKUP($J20,【選択肢】!$Q$3:$U$91,2,)," ")&amp;IF(K20="","",","&amp;IFERROR(VLOOKUP($K20,【選択肢】!$Q$3:$U$91,2,)," ")&amp;IF(L20="","",","&amp;IFERROR(VLOOKUP($L20,【選択肢】!$Q$3:$U$91,2,)," "))))))))</f>
        <v/>
      </c>
      <c r="N20" s="220" t="str">
        <f>IF(G20="","",(IFERROR(VLOOKUP($G20,【選択肢】!$Q$3:$U$91,4,)," ")&amp;IF(H20="","",","&amp;IFERROR(VLOOKUP($H20,【選択肢】!$Q$3:$U$91,4,)," ")&amp;IF(I20="","",","&amp;IFERROR(VLOOKUP($I20,【選択肢】!$Q$3:$U$91,4,)," ")&amp;IF(J20="","",","&amp;IFERROR(VLOOKUP($J20,【選択肢】!$Q$3:$U$91,4,)," ")&amp;IF(K20="","",","&amp;IFERROR(VLOOKUP($K20,【選択肢】!$Q$3:$U$91,4,)," ")&amp;IF(L20="","",","&amp;IFERROR(VLOOKUP($L20,【選択肢】!$Q$3:$U$91,4,)," "))))))))</f>
        <v/>
      </c>
      <c r="O20" s="220" t="str">
        <f>IF(G20="","",(IFERROR(VLOOKUP($G20,【選択肢】!$Q$3:$U$91,5,)," ")&amp;IF(H20="","",","&amp;IFERROR(VLOOKUP($H20,【選択肢】!$Q$3:$U$91,5,)," ")&amp;IF(I20="","",","&amp;IFERROR(VLOOKUP($I20,【選択肢】!$Q$3:$U$91,5,)," ")&amp;IF(J20="","",","&amp;IFERROR(VLOOKUP($J20,【選択肢】!$Q$3:$U$91,5,)," ")&amp;IF(K20="","",","&amp;IFERROR(VLOOKUP($K20,【選択肢】!$Q$3:$U$91,5,)," ")&amp;IF(L20="","",","&amp;IFERROR(VLOOKUP($L20,【選択肢】!$Q$3:$U$91,5,)," "))))))))</f>
        <v/>
      </c>
      <c r="P20" s="1409"/>
      <c r="Q20" s="1410"/>
      <c r="R20" s="1410"/>
      <c r="S20" s="215"/>
      <c r="T20" s="215"/>
      <c r="U20" s="215"/>
      <c r="V20" s="215"/>
      <c r="W20" s="215"/>
    </row>
    <row r="21" spans="2:23" s="781" customFormat="1" x14ac:dyDescent="0.2">
      <c r="B21" s="1405"/>
      <c r="C21" s="1406"/>
      <c r="D21" s="1407"/>
      <c r="E21" s="1407"/>
      <c r="F21" s="543">
        <f t="shared" si="1"/>
        <v>0</v>
      </c>
      <c r="G21" s="1408"/>
      <c r="H21" s="1408"/>
      <c r="I21" s="1408"/>
      <c r="J21" s="1408"/>
      <c r="K21" s="1408"/>
      <c r="L21" s="1408"/>
      <c r="M21" s="220" t="str">
        <f>IF(G21="","",(IFERROR(VLOOKUP($G21,【選択肢】!$Q$3:$U$91,2,)," ")&amp;IF(H21="","",","&amp;IFERROR(VLOOKUP($H21,【選択肢】!$Q$3:$U$91,2,)," ")&amp;IF(I21="","",","&amp;IFERROR(VLOOKUP($I21,【選択肢】!$Q$3:$U$91,2,)," ")&amp;IF(J21="","",","&amp;IFERROR(VLOOKUP($J21,【選択肢】!$Q$3:$U$91,2,)," ")&amp;IF(K21="","",","&amp;IFERROR(VLOOKUP($K21,【選択肢】!$Q$3:$U$91,2,)," ")&amp;IF(L21="","",","&amp;IFERROR(VLOOKUP($L21,【選択肢】!$Q$3:$U$91,2,)," "))))))))</f>
        <v/>
      </c>
      <c r="N21" s="220" t="str">
        <f>IF(G21="","",(IFERROR(VLOOKUP($G21,【選択肢】!$Q$3:$U$91,4,)," ")&amp;IF(H21="","",","&amp;IFERROR(VLOOKUP($H21,【選択肢】!$Q$3:$U$91,4,)," ")&amp;IF(I21="","",","&amp;IFERROR(VLOOKUP($I21,【選択肢】!$Q$3:$U$91,4,)," ")&amp;IF(J21="","",","&amp;IFERROR(VLOOKUP($J21,【選択肢】!$Q$3:$U$91,4,)," ")&amp;IF(K21="","",","&amp;IFERROR(VLOOKUP($K21,【選択肢】!$Q$3:$U$91,4,)," ")&amp;IF(L21="","",","&amp;IFERROR(VLOOKUP($L21,【選択肢】!$Q$3:$U$91,4,)," "))))))))</f>
        <v/>
      </c>
      <c r="O21" s="220" t="str">
        <f>IF(G21="","",(IFERROR(VLOOKUP($G21,【選択肢】!$Q$3:$U$91,5,)," ")&amp;IF(H21="","",","&amp;IFERROR(VLOOKUP($H21,【選択肢】!$Q$3:$U$91,5,)," ")&amp;IF(I21="","",","&amp;IFERROR(VLOOKUP($I21,【選択肢】!$Q$3:$U$91,5,)," ")&amp;IF(J21="","",","&amp;IFERROR(VLOOKUP($J21,【選択肢】!$Q$3:$U$91,5,)," ")&amp;IF(K21="","",","&amp;IFERROR(VLOOKUP($K21,【選択肢】!$Q$3:$U$91,5,)," ")&amp;IF(L21="","",","&amp;IFERROR(VLOOKUP($L21,【選択肢】!$Q$3:$U$91,5,)," "))))))))</f>
        <v/>
      </c>
      <c r="P21" s="1409"/>
      <c r="Q21" s="1410"/>
      <c r="R21" s="1410"/>
      <c r="S21" s="215"/>
      <c r="T21" s="215"/>
      <c r="U21" s="215"/>
      <c r="V21" s="215"/>
      <c r="W21" s="215"/>
    </row>
    <row r="22" spans="2:23" s="781" customFormat="1" x14ac:dyDescent="0.2">
      <c r="B22" s="1405"/>
      <c r="C22" s="1406"/>
      <c r="D22" s="1407"/>
      <c r="E22" s="1407"/>
      <c r="F22" s="543">
        <f t="shared" si="1"/>
        <v>0</v>
      </c>
      <c r="G22" s="1408"/>
      <c r="H22" s="1408"/>
      <c r="I22" s="1408"/>
      <c r="J22" s="1408"/>
      <c r="K22" s="1408"/>
      <c r="L22" s="1408"/>
      <c r="M22" s="220" t="str">
        <f>IF(G22="","",(IFERROR(VLOOKUP($G22,【選択肢】!$Q$3:$U$91,2,)," ")&amp;IF(H22="","",","&amp;IFERROR(VLOOKUP($H22,【選択肢】!$Q$3:$U$91,2,)," ")&amp;IF(I22="","",","&amp;IFERROR(VLOOKUP($I22,【選択肢】!$Q$3:$U$91,2,)," ")&amp;IF(J22="","",","&amp;IFERROR(VLOOKUP($J22,【選択肢】!$Q$3:$U$91,2,)," ")&amp;IF(K22="","",","&amp;IFERROR(VLOOKUP($K22,【選択肢】!$Q$3:$U$91,2,)," ")&amp;IF(L22="","",","&amp;IFERROR(VLOOKUP($L22,【選択肢】!$Q$3:$U$91,2,)," "))))))))</f>
        <v/>
      </c>
      <c r="N22" s="220" t="str">
        <f>IF(G22="","",(IFERROR(VLOOKUP($G22,【選択肢】!$Q$3:$U$91,4,)," ")&amp;IF(H22="","",","&amp;IFERROR(VLOOKUP($H22,【選択肢】!$Q$3:$U$91,4,)," ")&amp;IF(I22="","",","&amp;IFERROR(VLOOKUP($I22,【選択肢】!$Q$3:$U$91,4,)," ")&amp;IF(J22="","",","&amp;IFERROR(VLOOKUP($J22,【選択肢】!$Q$3:$U$91,4,)," ")&amp;IF(K22="","",","&amp;IFERROR(VLOOKUP($K22,【選択肢】!$Q$3:$U$91,4,)," ")&amp;IF(L22="","",","&amp;IFERROR(VLOOKUP($L22,【選択肢】!$Q$3:$U$91,4,)," "))))))))</f>
        <v/>
      </c>
      <c r="O22" s="220" t="str">
        <f>IF(G22="","",(IFERROR(VLOOKUP($G22,【選択肢】!$Q$3:$U$91,5,)," ")&amp;IF(H22="","",","&amp;IFERROR(VLOOKUP($H22,【選択肢】!$Q$3:$U$91,5,)," ")&amp;IF(I22="","",","&amp;IFERROR(VLOOKUP($I22,【選択肢】!$Q$3:$U$91,5,)," ")&amp;IF(J22="","",","&amp;IFERROR(VLOOKUP($J22,【選択肢】!$Q$3:$U$91,5,)," ")&amp;IF(K22="","",","&amp;IFERROR(VLOOKUP($K22,【選択肢】!$Q$3:$U$91,5,)," ")&amp;IF(L22="","",","&amp;IFERROR(VLOOKUP($L22,【選択肢】!$Q$3:$U$91,5,)," "))))))))</f>
        <v/>
      </c>
      <c r="P22" s="1409"/>
      <c r="Q22" s="1410"/>
      <c r="R22" s="1410"/>
      <c r="S22" s="215"/>
      <c r="T22" s="215"/>
      <c r="U22" s="215"/>
      <c r="V22" s="215"/>
      <c r="W22" s="215"/>
    </row>
    <row r="23" spans="2:23" s="781" customFormat="1" x14ac:dyDescent="0.2">
      <c r="B23" s="1405"/>
      <c r="C23" s="1406"/>
      <c r="D23" s="1407"/>
      <c r="E23" s="1407"/>
      <c r="F23" s="543">
        <f t="shared" si="1"/>
        <v>0</v>
      </c>
      <c r="G23" s="1408"/>
      <c r="H23" s="1408"/>
      <c r="I23" s="1408"/>
      <c r="J23" s="1408"/>
      <c r="K23" s="1408"/>
      <c r="L23" s="1408"/>
      <c r="M23" s="220" t="str">
        <f>IF(G23="","",(IFERROR(VLOOKUP($G23,【選択肢】!$Q$3:$U$91,2,)," ")&amp;IF(H23="","",","&amp;IFERROR(VLOOKUP($H23,【選択肢】!$Q$3:$U$91,2,)," ")&amp;IF(I23="","",","&amp;IFERROR(VLOOKUP($I23,【選択肢】!$Q$3:$U$91,2,)," ")&amp;IF(J23="","",","&amp;IFERROR(VLOOKUP($J23,【選択肢】!$Q$3:$U$91,2,)," ")&amp;IF(K23="","",","&amp;IFERROR(VLOOKUP($K23,【選択肢】!$Q$3:$U$91,2,)," ")&amp;IF(L23="","",","&amp;IFERROR(VLOOKUP($L23,【選択肢】!$Q$3:$U$91,2,)," "))))))))</f>
        <v/>
      </c>
      <c r="N23" s="220" t="str">
        <f>IF(G23="","",(IFERROR(VLOOKUP($G23,【選択肢】!$Q$3:$U$91,4,)," ")&amp;IF(H23="","",","&amp;IFERROR(VLOOKUP($H23,【選択肢】!$Q$3:$U$91,4,)," ")&amp;IF(I23="","",","&amp;IFERROR(VLOOKUP($I23,【選択肢】!$Q$3:$U$91,4,)," ")&amp;IF(J23="","",","&amp;IFERROR(VLOOKUP($J23,【選択肢】!$Q$3:$U$91,4,)," ")&amp;IF(K23="","",","&amp;IFERROR(VLOOKUP($K23,【選択肢】!$Q$3:$U$91,4,)," ")&amp;IF(L23="","",","&amp;IFERROR(VLOOKUP($L23,【選択肢】!$Q$3:$U$91,4,)," "))))))))</f>
        <v/>
      </c>
      <c r="O23" s="220" t="str">
        <f>IF(G23="","",(IFERROR(VLOOKUP($G23,【選択肢】!$Q$3:$U$91,5,)," ")&amp;IF(H23="","",","&amp;IFERROR(VLOOKUP($H23,【選択肢】!$Q$3:$U$91,5,)," ")&amp;IF(I23="","",","&amp;IFERROR(VLOOKUP($I23,【選択肢】!$Q$3:$U$91,5,)," ")&amp;IF(J23="","",","&amp;IFERROR(VLOOKUP($J23,【選択肢】!$Q$3:$U$91,5,)," ")&amp;IF(K23="","",","&amp;IFERROR(VLOOKUP($K23,【選択肢】!$Q$3:$U$91,5,)," ")&amp;IF(L23="","",","&amp;IFERROR(VLOOKUP($L23,【選択肢】!$Q$3:$U$91,5,)," "))))))))</f>
        <v/>
      </c>
      <c r="P23" s="1409"/>
      <c r="Q23" s="1410"/>
      <c r="R23" s="1410"/>
      <c r="S23" s="215"/>
      <c r="T23" s="215"/>
      <c r="U23" s="215"/>
      <c r="V23" s="215"/>
      <c r="W23" s="215"/>
    </row>
    <row r="24" spans="2:23" s="781" customFormat="1" x14ac:dyDescent="0.2">
      <c r="B24" s="1405"/>
      <c r="C24" s="1406"/>
      <c r="D24" s="1407"/>
      <c r="E24" s="1407"/>
      <c r="F24" s="543">
        <f t="shared" si="1"/>
        <v>0</v>
      </c>
      <c r="G24" s="1408"/>
      <c r="H24" s="1408"/>
      <c r="I24" s="1408"/>
      <c r="J24" s="1408"/>
      <c r="K24" s="1408"/>
      <c r="L24" s="1408"/>
      <c r="M24" s="220" t="str">
        <f>IF(G24="","",(IFERROR(VLOOKUP($G24,【選択肢】!$Q$3:$U$91,2,)," ")&amp;IF(H24="","",","&amp;IFERROR(VLOOKUP($H24,【選択肢】!$Q$3:$U$91,2,)," ")&amp;IF(I24="","",","&amp;IFERROR(VLOOKUP($I24,【選択肢】!$Q$3:$U$91,2,)," ")&amp;IF(J24="","",","&amp;IFERROR(VLOOKUP($J24,【選択肢】!$Q$3:$U$91,2,)," ")&amp;IF(K24="","",","&amp;IFERROR(VLOOKUP($K24,【選択肢】!$Q$3:$U$91,2,)," ")&amp;IF(L24="","",","&amp;IFERROR(VLOOKUP($L24,【選択肢】!$Q$3:$U$91,2,)," "))))))))</f>
        <v/>
      </c>
      <c r="N24" s="220" t="str">
        <f>IF(G24="","",(IFERROR(VLOOKUP($G24,【選択肢】!$Q$3:$U$91,4,)," ")&amp;IF(H24="","",","&amp;IFERROR(VLOOKUP($H24,【選択肢】!$Q$3:$U$91,4,)," ")&amp;IF(I24="","",","&amp;IFERROR(VLOOKUP($I24,【選択肢】!$Q$3:$U$91,4,)," ")&amp;IF(J24="","",","&amp;IFERROR(VLOOKUP($J24,【選択肢】!$Q$3:$U$91,4,)," ")&amp;IF(K24="","",","&amp;IFERROR(VLOOKUP($K24,【選択肢】!$Q$3:$U$91,4,)," ")&amp;IF(L24="","",","&amp;IFERROR(VLOOKUP($L24,【選択肢】!$Q$3:$U$91,4,)," "))))))))</f>
        <v/>
      </c>
      <c r="O24" s="220" t="str">
        <f>IF(G24="","",(IFERROR(VLOOKUP($G24,【選択肢】!$Q$3:$U$91,5,)," ")&amp;IF(H24="","",","&amp;IFERROR(VLOOKUP($H24,【選択肢】!$Q$3:$U$91,5,)," ")&amp;IF(I24="","",","&amp;IFERROR(VLOOKUP($I24,【選択肢】!$Q$3:$U$91,5,)," ")&amp;IF(J24="","",","&amp;IFERROR(VLOOKUP($J24,【選択肢】!$Q$3:$U$91,5,)," ")&amp;IF(K24="","",","&amp;IFERROR(VLOOKUP($K24,【選択肢】!$Q$3:$U$91,5,)," ")&amp;IF(L24="","",","&amp;IFERROR(VLOOKUP($L24,【選択肢】!$Q$3:$U$91,5,)," "))))))))</f>
        <v/>
      </c>
      <c r="P24" s="1409"/>
      <c r="Q24" s="1410"/>
      <c r="R24" s="1410"/>
      <c r="S24" s="215"/>
      <c r="T24" s="215"/>
      <c r="U24" s="215"/>
      <c r="V24" s="215"/>
      <c r="W24" s="215"/>
    </row>
    <row r="25" spans="2:23" s="781" customFormat="1" x14ac:dyDescent="0.2">
      <c r="B25" s="1405"/>
      <c r="C25" s="1406"/>
      <c r="D25" s="1407"/>
      <c r="E25" s="1407"/>
      <c r="F25" s="543">
        <f t="shared" si="1"/>
        <v>0</v>
      </c>
      <c r="G25" s="1408"/>
      <c r="H25" s="1408"/>
      <c r="I25" s="1408"/>
      <c r="J25" s="1408"/>
      <c r="K25" s="1408"/>
      <c r="L25" s="1408"/>
      <c r="M25" s="220" t="str">
        <f>IF(G25="","",(IFERROR(VLOOKUP($G25,【選択肢】!$Q$3:$U$91,2,)," ")&amp;IF(H25="","",","&amp;IFERROR(VLOOKUP($H25,【選択肢】!$Q$3:$U$91,2,)," ")&amp;IF(I25="","",","&amp;IFERROR(VLOOKUP($I25,【選択肢】!$Q$3:$U$91,2,)," ")&amp;IF(J25="","",","&amp;IFERROR(VLOOKUP($J25,【選択肢】!$Q$3:$U$91,2,)," ")&amp;IF(K25="","",","&amp;IFERROR(VLOOKUP($K25,【選択肢】!$Q$3:$U$91,2,)," ")&amp;IF(L25="","",","&amp;IFERROR(VLOOKUP($L25,【選択肢】!$Q$3:$U$91,2,)," "))))))))</f>
        <v/>
      </c>
      <c r="N25" s="220" t="str">
        <f>IF(G25="","",(IFERROR(VLOOKUP($G25,【選択肢】!$Q$3:$U$91,4,)," ")&amp;IF(H25="","",","&amp;IFERROR(VLOOKUP($H25,【選択肢】!$Q$3:$U$91,4,)," ")&amp;IF(I25="","",","&amp;IFERROR(VLOOKUP($I25,【選択肢】!$Q$3:$U$91,4,)," ")&amp;IF(J25="","",","&amp;IFERROR(VLOOKUP($J25,【選択肢】!$Q$3:$U$91,4,)," ")&amp;IF(K25="","",","&amp;IFERROR(VLOOKUP($K25,【選択肢】!$Q$3:$U$91,4,)," ")&amp;IF(L25="","",","&amp;IFERROR(VLOOKUP($L25,【選択肢】!$Q$3:$U$91,4,)," "))))))))</f>
        <v/>
      </c>
      <c r="O25" s="220" t="str">
        <f>IF(G25="","",(IFERROR(VLOOKUP($G25,【選択肢】!$Q$3:$U$91,5,)," ")&amp;IF(H25="","",","&amp;IFERROR(VLOOKUP($H25,【選択肢】!$Q$3:$U$91,5,)," ")&amp;IF(I25="","",","&amp;IFERROR(VLOOKUP($I25,【選択肢】!$Q$3:$U$91,5,)," ")&amp;IF(J25="","",","&amp;IFERROR(VLOOKUP($J25,【選択肢】!$Q$3:$U$91,5,)," ")&amp;IF(K25="","",","&amp;IFERROR(VLOOKUP($K25,【選択肢】!$Q$3:$U$91,5,)," ")&amp;IF(L25="","",","&amp;IFERROR(VLOOKUP($L25,【選択肢】!$Q$3:$U$91,5,)," "))))))))</f>
        <v/>
      </c>
      <c r="P25" s="1409"/>
      <c r="Q25" s="1410"/>
      <c r="R25" s="1410"/>
      <c r="S25" s="215"/>
      <c r="T25" s="215"/>
      <c r="U25" s="215"/>
      <c r="V25" s="215"/>
      <c r="W25" s="215"/>
    </row>
    <row r="26" spans="2:23" s="781" customFormat="1" x14ac:dyDescent="0.2">
      <c r="B26" s="1405"/>
      <c r="C26" s="1406"/>
      <c r="D26" s="1407"/>
      <c r="E26" s="1407"/>
      <c r="F26" s="543">
        <f t="shared" si="1"/>
        <v>0</v>
      </c>
      <c r="G26" s="1408"/>
      <c r="H26" s="1408"/>
      <c r="I26" s="1408"/>
      <c r="J26" s="1408"/>
      <c r="K26" s="1408"/>
      <c r="L26" s="1408"/>
      <c r="M26" s="220" t="str">
        <f>IF(G26="","",(IFERROR(VLOOKUP($G26,【選択肢】!$Q$3:$U$91,2,)," ")&amp;IF(H26="","",","&amp;IFERROR(VLOOKUP($H26,【選択肢】!$Q$3:$U$91,2,)," ")&amp;IF(I26="","",","&amp;IFERROR(VLOOKUP($I26,【選択肢】!$Q$3:$U$91,2,)," ")&amp;IF(J26="","",","&amp;IFERROR(VLOOKUP($J26,【選択肢】!$Q$3:$U$91,2,)," ")&amp;IF(K26="","",","&amp;IFERROR(VLOOKUP($K26,【選択肢】!$Q$3:$U$91,2,)," ")&amp;IF(L26="","",","&amp;IFERROR(VLOOKUP($L26,【選択肢】!$Q$3:$U$91,2,)," "))))))))</f>
        <v/>
      </c>
      <c r="N26" s="220" t="str">
        <f>IF(G26="","",(IFERROR(VLOOKUP($G26,【選択肢】!$Q$3:$U$91,4,)," ")&amp;IF(H26="","",","&amp;IFERROR(VLOOKUP($H26,【選択肢】!$Q$3:$U$91,4,)," ")&amp;IF(I26="","",","&amp;IFERROR(VLOOKUP($I26,【選択肢】!$Q$3:$U$91,4,)," ")&amp;IF(J26="","",","&amp;IFERROR(VLOOKUP($J26,【選択肢】!$Q$3:$U$91,4,)," ")&amp;IF(K26="","",","&amp;IFERROR(VLOOKUP($K26,【選択肢】!$Q$3:$U$91,4,)," ")&amp;IF(L26="","",","&amp;IFERROR(VLOOKUP($L26,【選択肢】!$Q$3:$U$91,4,)," "))))))))</f>
        <v/>
      </c>
      <c r="O26" s="220" t="str">
        <f>IF(G26="","",(IFERROR(VLOOKUP($G26,【選択肢】!$Q$3:$U$91,5,)," ")&amp;IF(H26="","",","&amp;IFERROR(VLOOKUP($H26,【選択肢】!$Q$3:$U$91,5,)," ")&amp;IF(I26="","",","&amp;IFERROR(VLOOKUP($I26,【選択肢】!$Q$3:$U$91,5,)," ")&amp;IF(J26="","",","&amp;IFERROR(VLOOKUP($J26,【選択肢】!$Q$3:$U$91,5,)," ")&amp;IF(K26="","",","&amp;IFERROR(VLOOKUP($K26,【選択肢】!$Q$3:$U$91,5,)," ")&amp;IF(L26="","",","&amp;IFERROR(VLOOKUP($L26,【選択肢】!$Q$3:$U$91,5,)," "))))))))</f>
        <v/>
      </c>
      <c r="P26" s="1409"/>
      <c r="Q26" s="1410"/>
      <c r="R26" s="1410"/>
      <c r="S26" s="215"/>
      <c r="T26" s="215"/>
      <c r="U26" s="215"/>
      <c r="V26" s="215"/>
      <c r="W26" s="215"/>
    </row>
    <row r="27" spans="2:23" s="781" customFormat="1" x14ac:dyDescent="0.2">
      <c r="B27" s="1405"/>
      <c r="C27" s="1406"/>
      <c r="D27" s="1407"/>
      <c r="E27" s="1407"/>
      <c r="F27" s="543">
        <f t="shared" si="1"/>
        <v>0</v>
      </c>
      <c r="G27" s="1408"/>
      <c r="H27" s="1408"/>
      <c r="I27" s="1408"/>
      <c r="J27" s="1408"/>
      <c r="K27" s="1408"/>
      <c r="L27" s="1408"/>
      <c r="M27" s="220" t="str">
        <f>IF(G27="","",(IFERROR(VLOOKUP($G27,【選択肢】!$Q$3:$U$91,2,)," ")&amp;IF(H27="","",","&amp;IFERROR(VLOOKUP($H27,【選択肢】!$Q$3:$U$91,2,)," ")&amp;IF(I27="","",","&amp;IFERROR(VLOOKUP($I27,【選択肢】!$Q$3:$U$91,2,)," ")&amp;IF(J27="","",","&amp;IFERROR(VLOOKUP($J27,【選択肢】!$Q$3:$U$91,2,)," ")&amp;IF(K27="","",","&amp;IFERROR(VLOOKUP($K27,【選択肢】!$Q$3:$U$91,2,)," ")&amp;IF(L27="","",","&amp;IFERROR(VLOOKUP($L27,【選択肢】!$Q$3:$U$91,2,)," "))))))))</f>
        <v/>
      </c>
      <c r="N27" s="220" t="str">
        <f>IF(G27="","",(IFERROR(VLOOKUP($G27,【選択肢】!$Q$3:$U$91,4,)," ")&amp;IF(H27="","",","&amp;IFERROR(VLOOKUP($H27,【選択肢】!$Q$3:$U$91,4,)," ")&amp;IF(I27="","",","&amp;IFERROR(VLOOKUP($I27,【選択肢】!$Q$3:$U$91,4,)," ")&amp;IF(J27="","",","&amp;IFERROR(VLOOKUP($J27,【選択肢】!$Q$3:$U$91,4,)," ")&amp;IF(K27="","",","&amp;IFERROR(VLOOKUP($K27,【選択肢】!$Q$3:$U$91,4,)," ")&amp;IF(L27="","",","&amp;IFERROR(VLOOKUP($L27,【選択肢】!$Q$3:$U$91,4,)," "))))))))</f>
        <v/>
      </c>
      <c r="O27" s="220" t="str">
        <f>IF(G27="","",(IFERROR(VLOOKUP($G27,【選択肢】!$Q$3:$U$91,5,)," ")&amp;IF(H27="","",","&amp;IFERROR(VLOOKUP($H27,【選択肢】!$Q$3:$U$91,5,)," ")&amp;IF(I27="","",","&amp;IFERROR(VLOOKUP($I27,【選択肢】!$Q$3:$U$91,5,)," ")&amp;IF(J27="","",","&amp;IFERROR(VLOOKUP($J27,【選択肢】!$Q$3:$U$91,5,)," ")&amp;IF(K27="","",","&amp;IFERROR(VLOOKUP($K27,【選択肢】!$Q$3:$U$91,5,)," ")&amp;IF(L27="","",","&amp;IFERROR(VLOOKUP($L27,【選択肢】!$Q$3:$U$91,5,)," "))))))))</f>
        <v/>
      </c>
      <c r="P27" s="1409"/>
      <c r="Q27" s="1410"/>
      <c r="R27" s="1410"/>
      <c r="S27" s="215"/>
      <c r="T27" s="215"/>
      <c r="U27" s="215"/>
      <c r="V27" s="215"/>
      <c r="W27" s="215"/>
    </row>
    <row r="28" spans="2:23" s="781" customFormat="1" x14ac:dyDescent="0.2">
      <c r="B28" s="1405"/>
      <c r="C28" s="1406"/>
      <c r="D28" s="1407"/>
      <c r="E28" s="1407"/>
      <c r="F28" s="543">
        <f t="shared" si="1"/>
        <v>0</v>
      </c>
      <c r="G28" s="1408"/>
      <c r="H28" s="1408"/>
      <c r="I28" s="1408"/>
      <c r="J28" s="1408"/>
      <c r="K28" s="1408"/>
      <c r="L28" s="1408"/>
      <c r="M28" s="220" t="str">
        <f>IF(G28="","",(IFERROR(VLOOKUP($G28,【選択肢】!$Q$3:$U$91,2,)," ")&amp;IF(H28="","",","&amp;IFERROR(VLOOKUP($H28,【選択肢】!$Q$3:$U$91,2,)," ")&amp;IF(I28="","",","&amp;IFERROR(VLOOKUP($I28,【選択肢】!$Q$3:$U$91,2,)," ")&amp;IF(J28="","",","&amp;IFERROR(VLOOKUP($J28,【選択肢】!$Q$3:$U$91,2,)," ")&amp;IF(K28="","",","&amp;IFERROR(VLOOKUP($K28,【選択肢】!$Q$3:$U$91,2,)," ")&amp;IF(L28="","",","&amp;IFERROR(VLOOKUP($L28,【選択肢】!$Q$3:$U$91,2,)," "))))))))</f>
        <v/>
      </c>
      <c r="N28" s="220" t="str">
        <f>IF(G28="","",(IFERROR(VLOOKUP($G28,【選択肢】!$Q$3:$U$91,4,)," ")&amp;IF(H28="","",","&amp;IFERROR(VLOOKUP($H28,【選択肢】!$Q$3:$U$91,4,)," ")&amp;IF(I28="","",","&amp;IFERROR(VLOOKUP($I28,【選択肢】!$Q$3:$U$91,4,)," ")&amp;IF(J28="","",","&amp;IFERROR(VLOOKUP($J28,【選択肢】!$Q$3:$U$91,4,)," ")&amp;IF(K28="","",","&amp;IFERROR(VLOOKUP($K28,【選択肢】!$Q$3:$U$91,4,)," ")&amp;IF(L28="","",","&amp;IFERROR(VLOOKUP($L28,【選択肢】!$Q$3:$U$91,4,)," "))))))))</f>
        <v/>
      </c>
      <c r="O28" s="220" t="str">
        <f>IF(G28="","",(IFERROR(VLOOKUP($G28,【選択肢】!$Q$3:$U$91,5,)," ")&amp;IF(H28="","",","&amp;IFERROR(VLOOKUP($H28,【選択肢】!$Q$3:$U$91,5,)," ")&amp;IF(I28="","",","&amp;IFERROR(VLOOKUP($I28,【選択肢】!$Q$3:$U$91,5,)," ")&amp;IF(J28="","",","&amp;IFERROR(VLOOKUP($J28,【選択肢】!$Q$3:$U$91,5,)," ")&amp;IF(K28="","",","&amp;IFERROR(VLOOKUP($K28,【選択肢】!$Q$3:$U$91,5,)," ")&amp;IF(L28="","",","&amp;IFERROR(VLOOKUP($L28,【選択肢】!$Q$3:$U$91,5,)," "))))))))</f>
        <v/>
      </c>
      <c r="P28" s="1409"/>
      <c r="Q28" s="1410"/>
      <c r="R28" s="1410"/>
      <c r="S28" s="215"/>
      <c r="T28" s="215"/>
      <c r="U28" s="215"/>
      <c r="V28" s="215"/>
      <c r="W28" s="215"/>
    </row>
    <row r="29" spans="2:23" ht="26.25" customHeight="1" x14ac:dyDescent="0.2">
      <c r="B29" s="757"/>
      <c r="C29" s="1404"/>
      <c r="D29" s="1403"/>
      <c r="E29" s="219"/>
      <c r="F29" s="218" t="s">
        <v>170</v>
      </c>
      <c r="G29" s="217"/>
      <c r="H29" s="217"/>
      <c r="I29" s="217"/>
      <c r="J29" s="217"/>
      <c r="K29" s="217"/>
      <c r="L29" s="217"/>
      <c r="M29" s="216"/>
      <c r="N29" s="216"/>
      <c r="O29" s="216"/>
      <c r="P29" s="649"/>
      <c r="Q29" s="650"/>
      <c r="R29" s="650"/>
      <c r="S29" s="215"/>
      <c r="T29" s="215"/>
      <c r="U29" s="215"/>
      <c r="V29" s="215"/>
      <c r="W29" s="215"/>
    </row>
    <row r="30" spans="2:23" ht="18" customHeight="1" x14ac:dyDescent="0.2">
      <c r="B30" s="214"/>
      <c r="C30" s="214"/>
      <c r="D30" s="213"/>
      <c r="E30" s="213"/>
      <c r="F30" s="212"/>
      <c r="G30" s="669"/>
      <c r="H30" s="669"/>
      <c r="I30" s="669"/>
      <c r="J30" s="669"/>
      <c r="K30" s="669"/>
      <c r="L30" s="669"/>
      <c r="M30" s="211"/>
      <c r="N30" s="210"/>
      <c r="O30" s="209"/>
      <c r="P30" s="206"/>
    </row>
    <row r="31" spans="2:23" ht="33" customHeight="1" x14ac:dyDescent="0.2">
      <c r="B31" s="2533" t="s">
        <v>6861</v>
      </c>
      <c r="C31" s="2534"/>
      <c r="D31" s="544" t="s">
        <v>190</v>
      </c>
      <c r="E31" s="545" t="s">
        <v>194</v>
      </c>
      <c r="F31" s="546" t="s">
        <v>71</v>
      </c>
      <c r="G31" s="669"/>
      <c r="H31" s="669"/>
      <c r="I31" s="669"/>
      <c r="J31" s="669"/>
      <c r="K31" s="669"/>
      <c r="L31" s="669"/>
      <c r="M31" s="211"/>
      <c r="N31" s="210"/>
      <c r="O31" s="209"/>
      <c r="P31" s="206"/>
    </row>
    <row r="32" spans="2:23" ht="30.65" customHeight="1" x14ac:dyDescent="0.2">
      <c r="B32" s="2530" t="s">
        <v>4655</v>
      </c>
      <c r="C32" s="2530"/>
      <c r="D32" s="821">
        <f>MAX(D9:D29)</f>
        <v>0</v>
      </c>
      <c r="E32" s="821">
        <f>MAX(E9:E29)</f>
        <v>0</v>
      </c>
      <c r="F32" s="822">
        <f>SUM(D32+E32)</f>
        <v>0</v>
      </c>
      <c r="G32" s="823"/>
      <c r="H32" s="823"/>
      <c r="I32" s="823"/>
      <c r="J32" s="208"/>
      <c r="K32" s="208"/>
      <c r="L32" s="208"/>
      <c r="M32" s="207"/>
      <c r="N32" s="206"/>
      <c r="O32" s="2532"/>
      <c r="P32" s="2529"/>
    </row>
    <row r="33" spans="2:16" ht="31" customHeight="1" x14ac:dyDescent="0.2">
      <c r="B33" s="2530" t="s">
        <v>6860</v>
      </c>
      <c r="C33" s="2530"/>
      <c r="D33" s="821">
        <f>SUM(D10:D30)</f>
        <v>0</v>
      </c>
      <c r="E33" s="821">
        <f>SUM(E10:E30)</f>
        <v>0</v>
      </c>
      <c r="F33" s="822">
        <f>SUM(D33+E33)</f>
        <v>0</v>
      </c>
      <c r="G33" s="823"/>
      <c r="H33" s="823"/>
      <c r="I33" s="823"/>
      <c r="J33" s="208"/>
      <c r="K33" s="208"/>
      <c r="L33" s="208"/>
      <c r="M33" s="207"/>
      <c r="O33" s="2532"/>
      <c r="P33" s="2529"/>
    </row>
    <row r="34" spans="2:16" ht="18" customHeight="1" x14ac:dyDescent="0.2">
      <c r="B34" s="547"/>
      <c r="C34" s="547"/>
      <c r="D34" s="542"/>
      <c r="E34" s="542"/>
      <c r="F34" s="208"/>
      <c r="G34" s="208"/>
      <c r="H34" s="208"/>
      <c r="I34" s="208"/>
      <c r="J34" s="208"/>
      <c r="K34" s="208"/>
      <c r="L34" s="208"/>
      <c r="M34" s="207"/>
      <c r="N34" s="206"/>
      <c r="O34" s="2532"/>
      <c r="P34" s="2529"/>
    </row>
    <row r="35" spans="2:16" ht="18" customHeight="1" x14ac:dyDescent="0.2">
      <c r="B35" s="2531"/>
      <c r="C35" s="668"/>
      <c r="D35" s="542"/>
      <c r="E35" s="542"/>
      <c r="F35" s="208"/>
      <c r="G35" s="208"/>
      <c r="H35" s="208"/>
      <c r="I35" s="208"/>
      <c r="J35" s="208"/>
      <c r="K35" s="208"/>
      <c r="L35" s="208"/>
      <c r="M35" s="207"/>
      <c r="N35" s="206"/>
      <c r="O35" s="2532"/>
      <c r="P35" s="2529"/>
    </row>
    <row r="36" spans="2:16" ht="18" customHeight="1" x14ac:dyDescent="0.2">
      <c r="B36" s="2531"/>
      <c r="C36" s="668"/>
      <c r="D36" s="542"/>
      <c r="E36" s="542"/>
      <c r="F36" s="208"/>
      <c r="G36" s="208"/>
      <c r="H36" s="208"/>
      <c r="I36" s="208"/>
      <c r="J36" s="208"/>
      <c r="K36" s="208"/>
      <c r="L36" s="208"/>
      <c r="M36" s="207"/>
      <c r="O36" s="2532"/>
      <c r="P36" s="2529"/>
    </row>
    <row r="37" spans="2:16" ht="18" customHeight="1" x14ac:dyDescent="0.2">
      <c r="B37" s="2531"/>
      <c r="C37" s="668"/>
      <c r="D37" s="542"/>
      <c r="E37" s="542"/>
      <c r="F37" s="208"/>
      <c r="G37" s="208"/>
      <c r="H37" s="208"/>
      <c r="I37" s="208"/>
      <c r="J37" s="208"/>
      <c r="K37" s="208"/>
      <c r="L37" s="208"/>
      <c r="M37" s="207"/>
      <c r="N37" s="206"/>
      <c r="O37" s="2532"/>
      <c r="P37" s="2529"/>
    </row>
    <row r="38" spans="2:16" ht="18" customHeight="1" x14ac:dyDescent="0.2">
      <c r="B38" s="2531"/>
      <c r="C38" s="668"/>
      <c r="D38" s="542"/>
      <c r="E38" s="542"/>
      <c r="F38" s="208"/>
      <c r="G38" s="208"/>
      <c r="H38" s="208"/>
      <c r="I38" s="208"/>
      <c r="J38" s="208"/>
      <c r="K38" s="208"/>
      <c r="L38" s="208"/>
      <c r="M38" s="207"/>
      <c r="N38" s="206"/>
      <c r="O38" s="2532"/>
      <c r="P38" s="2529"/>
    </row>
    <row r="39" spans="2:16" ht="18" customHeight="1" x14ac:dyDescent="0.2">
      <c r="B39" s="2531"/>
      <c r="C39" s="668"/>
      <c r="D39" s="542"/>
      <c r="E39" s="542"/>
      <c r="F39" s="208"/>
      <c r="G39" s="208"/>
      <c r="H39" s="208"/>
      <c r="I39" s="208"/>
      <c r="J39" s="208"/>
      <c r="K39" s="208"/>
      <c r="L39" s="208"/>
      <c r="M39" s="208"/>
      <c r="O39" s="2532"/>
      <c r="P39" s="2529"/>
    </row>
    <row r="40" spans="2:16" ht="18" customHeight="1" x14ac:dyDescent="0.2">
      <c r="B40" s="2531"/>
      <c r="C40" s="668"/>
      <c r="D40" s="542"/>
      <c r="E40" s="542"/>
      <c r="F40" s="208"/>
      <c r="G40" s="208"/>
      <c r="H40" s="208"/>
      <c r="I40" s="208"/>
      <c r="J40" s="208"/>
      <c r="K40" s="208"/>
      <c r="L40" s="208"/>
      <c r="M40" s="207"/>
      <c r="N40" s="206"/>
      <c r="O40" s="2532"/>
      <c r="P40" s="2529"/>
    </row>
    <row r="41" spans="2:16" ht="18" customHeight="1" x14ac:dyDescent="0.2">
      <c r="B41" s="2531"/>
      <c r="C41" s="668"/>
      <c r="D41" s="542"/>
      <c r="E41" s="542"/>
      <c r="F41" s="208"/>
      <c r="G41" s="208"/>
      <c r="H41" s="208"/>
      <c r="I41" s="208"/>
      <c r="J41" s="208"/>
      <c r="K41" s="208"/>
      <c r="L41" s="208"/>
      <c r="M41" s="207"/>
      <c r="N41" s="206"/>
      <c r="O41" s="2532"/>
      <c r="P41" s="2529"/>
    </row>
    <row r="42" spans="2:16" ht="18" customHeight="1" x14ac:dyDescent="0.2">
      <c r="B42" s="2531"/>
      <c r="C42" s="668"/>
      <c r="D42" s="542"/>
      <c r="E42" s="542"/>
      <c r="F42" s="208"/>
      <c r="G42" s="208"/>
      <c r="H42" s="208"/>
      <c r="I42" s="208"/>
      <c r="J42" s="208"/>
      <c r="K42" s="208"/>
      <c r="L42" s="208"/>
      <c r="M42" s="207"/>
      <c r="O42" s="2532"/>
      <c r="P42" s="2529"/>
    </row>
    <row r="43" spans="2:16" ht="18" customHeight="1" x14ac:dyDescent="0.2">
      <c r="B43" s="2531"/>
      <c r="C43" s="668"/>
      <c r="D43" s="542"/>
      <c r="E43" s="542"/>
      <c r="F43" s="208"/>
      <c r="G43" s="208"/>
      <c r="H43" s="208"/>
      <c r="I43" s="208"/>
      <c r="J43" s="208"/>
      <c r="K43" s="208"/>
      <c r="L43" s="208"/>
      <c r="M43" s="207"/>
      <c r="N43" s="206"/>
      <c r="O43" s="2532"/>
      <c r="P43" s="2529"/>
    </row>
    <row r="44" spans="2:16" ht="18" customHeight="1" x14ac:dyDescent="0.2">
      <c r="B44" s="2531"/>
      <c r="C44" s="668"/>
      <c r="D44" s="542"/>
      <c r="E44" s="542"/>
      <c r="F44" s="208"/>
      <c r="G44" s="208"/>
      <c r="H44" s="208"/>
      <c r="I44" s="208"/>
      <c r="J44" s="208"/>
      <c r="K44" s="208"/>
      <c r="L44" s="208"/>
      <c r="M44" s="207"/>
      <c r="N44" s="206"/>
      <c r="O44" s="2532"/>
      <c r="P44" s="2529"/>
    </row>
    <row r="45" spans="2:16" ht="18" customHeight="1" x14ac:dyDescent="0.2">
      <c r="B45" s="2531"/>
      <c r="C45" s="668"/>
      <c r="D45" s="542"/>
      <c r="E45" s="542"/>
      <c r="F45" s="208"/>
      <c r="G45" s="208"/>
      <c r="H45" s="208"/>
      <c r="I45" s="208"/>
      <c r="J45" s="208"/>
      <c r="K45" s="208"/>
      <c r="L45" s="208"/>
      <c r="M45" s="207"/>
      <c r="O45" s="2532"/>
      <c r="P45" s="2529"/>
    </row>
    <row r="46" spans="2:16" ht="18" customHeight="1" x14ac:dyDescent="0.2">
      <c r="B46" s="2531"/>
      <c r="C46" s="668"/>
      <c r="D46" s="542"/>
      <c r="E46" s="542"/>
      <c r="F46" s="208"/>
      <c r="G46" s="208"/>
      <c r="H46" s="208"/>
      <c r="I46" s="208"/>
      <c r="J46" s="208"/>
      <c r="K46" s="208"/>
      <c r="L46" s="208"/>
      <c r="M46" s="207"/>
      <c r="N46" s="206"/>
      <c r="O46" s="2532"/>
      <c r="P46" s="2529"/>
    </row>
    <row r="47" spans="2:16" ht="18" customHeight="1" x14ac:dyDescent="0.2">
      <c r="B47" s="2531"/>
      <c r="C47" s="668"/>
      <c r="D47" s="542"/>
      <c r="E47" s="542"/>
      <c r="F47" s="208"/>
      <c r="G47" s="208"/>
      <c r="H47" s="208"/>
      <c r="I47" s="208"/>
      <c r="J47" s="208"/>
      <c r="K47" s="208"/>
      <c r="L47" s="208"/>
      <c r="M47" s="207"/>
      <c r="N47" s="206"/>
      <c r="O47" s="2532"/>
      <c r="P47" s="2529"/>
    </row>
    <row r="48" spans="2:16" ht="18" customHeight="1" x14ac:dyDescent="0.2">
      <c r="B48" s="2531"/>
      <c r="C48" s="668"/>
      <c r="D48" s="542"/>
      <c r="E48" s="542"/>
      <c r="F48" s="208"/>
      <c r="G48" s="208"/>
      <c r="H48" s="208"/>
      <c r="I48" s="208"/>
      <c r="J48" s="208"/>
      <c r="K48" s="208"/>
      <c r="L48" s="208"/>
      <c r="M48" s="207"/>
      <c r="O48" s="2532"/>
      <c r="P48" s="2529"/>
    </row>
    <row r="49" spans="2:16" ht="18" customHeight="1" x14ac:dyDescent="0.2">
      <c r="B49" s="2531"/>
      <c r="C49" s="668"/>
      <c r="D49" s="542"/>
      <c r="E49" s="542"/>
      <c r="F49" s="208"/>
      <c r="G49" s="208"/>
      <c r="H49" s="208"/>
      <c r="I49" s="208"/>
      <c r="J49" s="208"/>
      <c r="K49" s="208"/>
      <c r="L49" s="208"/>
      <c r="M49" s="207"/>
      <c r="N49" s="206"/>
      <c r="O49" s="2532"/>
      <c r="P49" s="2529"/>
    </row>
    <row r="50" spans="2:16" ht="18" customHeight="1" x14ac:dyDescent="0.2">
      <c r="B50" s="2531"/>
      <c r="C50" s="668"/>
      <c r="D50" s="542"/>
      <c r="E50" s="542"/>
      <c r="F50" s="208"/>
      <c r="G50" s="208"/>
      <c r="H50" s="208"/>
      <c r="I50" s="208"/>
      <c r="J50" s="208"/>
      <c r="K50" s="208"/>
      <c r="L50" s="208"/>
      <c r="M50" s="207"/>
      <c r="N50" s="206"/>
      <c r="O50" s="2532"/>
      <c r="P50" s="2529"/>
    </row>
    <row r="51" spans="2:16" ht="18" customHeight="1" x14ac:dyDescent="0.2">
      <c r="B51" s="2531"/>
      <c r="C51" s="668"/>
      <c r="D51" s="542"/>
      <c r="E51" s="542"/>
      <c r="F51" s="208"/>
      <c r="G51" s="208"/>
      <c r="H51" s="208"/>
      <c r="I51" s="208"/>
      <c r="J51" s="208"/>
      <c r="K51" s="208"/>
      <c r="L51" s="208"/>
      <c r="M51" s="207"/>
      <c r="O51" s="2532"/>
      <c r="P51" s="2529"/>
    </row>
    <row r="52" spans="2:16" ht="18" customHeight="1" x14ac:dyDescent="0.2">
      <c r="B52" s="2531"/>
      <c r="C52" s="668"/>
      <c r="D52" s="542"/>
      <c r="E52" s="542"/>
      <c r="F52" s="208"/>
      <c r="G52" s="208"/>
      <c r="H52" s="208"/>
      <c r="I52" s="208"/>
      <c r="J52" s="208"/>
      <c r="K52" s="208"/>
      <c r="L52" s="208"/>
      <c r="M52" s="207"/>
      <c r="N52" s="206"/>
      <c r="O52" s="2532"/>
      <c r="P52" s="2529"/>
    </row>
    <row r="53" spans="2:16" ht="18" customHeight="1" x14ac:dyDescent="0.2">
      <c r="B53" s="2531"/>
      <c r="C53" s="668"/>
      <c r="D53" s="542"/>
      <c r="E53" s="542"/>
      <c r="F53" s="208"/>
      <c r="G53" s="208"/>
      <c r="H53" s="208"/>
      <c r="I53" s="208"/>
      <c r="J53" s="208"/>
      <c r="K53" s="208"/>
      <c r="L53" s="208"/>
      <c r="M53" s="207"/>
      <c r="N53" s="206"/>
      <c r="O53" s="2532"/>
      <c r="P53" s="2529"/>
    </row>
    <row r="54" spans="2:16" ht="18" customHeight="1" x14ac:dyDescent="0.2">
      <c r="B54" s="2531"/>
      <c r="C54" s="668"/>
      <c r="D54" s="542"/>
      <c r="E54" s="542"/>
      <c r="F54" s="208"/>
      <c r="G54" s="208"/>
      <c r="H54" s="208"/>
      <c r="I54" s="208"/>
      <c r="J54" s="208"/>
      <c r="K54" s="208"/>
      <c r="L54" s="208"/>
      <c r="M54" s="207"/>
      <c r="O54" s="2532"/>
      <c r="P54" s="2529"/>
    </row>
    <row r="55" spans="2:16" ht="18" customHeight="1" x14ac:dyDescent="0.2">
      <c r="B55" s="2531"/>
      <c r="C55" s="668"/>
      <c r="D55" s="542"/>
      <c r="E55" s="542"/>
      <c r="F55" s="208"/>
      <c r="G55" s="208"/>
      <c r="H55" s="208"/>
      <c r="I55" s="208"/>
      <c r="J55" s="208"/>
      <c r="K55" s="208"/>
      <c r="L55" s="208"/>
      <c r="M55" s="207"/>
      <c r="N55" s="206"/>
      <c r="O55" s="2532"/>
      <c r="P55" s="2529"/>
    </row>
    <row r="56" spans="2:16" ht="18" customHeight="1" x14ac:dyDescent="0.2">
      <c r="B56" s="2531"/>
      <c r="C56" s="668"/>
      <c r="D56" s="542"/>
      <c r="E56" s="542"/>
      <c r="F56" s="208"/>
      <c r="G56" s="208"/>
      <c r="H56" s="208"/>
      <c r="I56" s="208"/>
      <c r="J56" s="208"/>
      <c r="K56" s="208"/>
      <c r="L56" s="208"/>
      <c r="M56" s="207"/>
      <c r="N56" s="206"/>
      <c r="O56" s="2532"/>
      <c r="P56" s="2529"/>
    </row>
    <row r="57" spans="2:16" ht="18" customHeight="1" x14ac:dyDescent="0.2">
      <c r="B57" s="2531"/>
      <c r="C57" s="668"/>
      <c r="D57" s="542"/>
      <c r="E57" s="542"/>
      <c r="F57" s="208"/>
      <c r="G57" s="208"/>
      <c r="H57" s="208"/>
      <c r="I57" s="208"/>
      <c r="J57" s="208"/>
      <c r="K57" s="208"/>
      <c r="L57" s="208"/>
      <c r="M57" s="207"/>
      <c r="O57" s="2532"/>
      <c r="P57" s="2529"/>
    </row>
    <row r="58" spans="2:16" ht="18" customHeight="1" x14ac:dyDescent="0.2">
      <c r="B58" s="2531"/>
      <c r="C58" s="668"/>
      <c r="D58" s="542"/>
      <c r="E58" s="542"/>
      <c r="F58" s="208"/>
      <c r="G58" s="208"/>
      <c r="H58" s="208"/>
      <c r="I58" s="208"/>
      <c r="J58" s="208"/>
      <c r="K58" s="208"/>
      <c r="L58" s="208"/>
      <c r="M58" s="207"/>
      <c r="N58" s="206"/>
      <c r="O58" s="2532"/>
      <c r="P58" s="2529"/>
    </row>
    <row r="59" spans="2:16" ht="18" customHeight="1" x14ac:dyDescent="0.2">
      <c r="B59" s="2531"/>
      <c r="C59" s="668"/>
      <c r="D59" s="542"/>
      <c r="E59" s="542"/>
      <c r="F59" s="208"/>
      <c r="G59" s="208"/>
      <c r="H59" s="208"/>
      <c r="I59" s="208"/>
      <c r="J59" s="208"/>
      <c r="K59" s="208"/>
      <c r="L59" s="208"/>
      <c r="M59" s="207"/>
      <c r="N59" s="206"/>
      <c r="O59" s="2532"/>
      <c r="P59" s="2529"/>
    </row>
    <row r="60" spans="2:16" ht="18" customHeight="1" x14ac:dyDescent="0.2">
      <c r="B60" s="2531"/>
      <c r="C60" s="668"/>
      <c r="D60" s="542"/>
      <c r="E60" s="542"/>
      <c r="F60" s="208"/>
      <c r="G60" s="208"/>
      <c r="H60" s="208"/>
      <c r="I60" s="208"/>
      <c r="J60" s="208"/>
      <c r="K60" s="208"/>
      <c r="L60" s="208"/>
      <c r="M60" s="207"/>
      <c r="O60" s="2532"/>
      <c r="P60" s="2529"/>
    </row>
    <row r="61" spans="2:16" ht="18" customHeight="1" x14ac:dyDescent="0.2">
      <c r="B61" s="2531"/>
      <c r="C61" s="668"/>
      <c r="D61" s="542"/>
      <c r="E61" s="542"/>
      <c r="F61" s="208"/>
      <c r="G61" s="208"/>
      <c r="H61" s="208"/>
      <c r="I61" s="208"/>
      <c r="J61" s="208"/>
      <c r="K61" s="208"/>
      <c r="L61" s="208"/>
      <c r="M61" s="207"/>
      <c r="N61" s="206"/>
      <c r="O61" s="2532"/>
      <c r="P61" s="2529"/>
    </row>
    <row r="62" spans="2:16" ht="18" customHeight="1" x14ac:dyDescent="0.2">
      <c r="B62" s="2531"/>
      <c r="C62" s="668"/>
      <c r="D62" s="542"/>
      <c r="E62" s="542"/>
      <c r="F62" s="208"/>
      <c r="G62" s="208"/>
      <c r="H62" s="208"/>
      <c r="I62" s="208"/>
      <c r="J62" s="208"/>
      <c r="K62" s="208"/>
      <c r="L62" s="208"/>
      <c r="M62" s="207"/>
      <c r="N62" s="206"/>
      <c r="O62" s="2532"/>
      <c r="P62" s="2529"/>
    </row>
    <row r="63" spans="2:16" ht="18" customHeight="1" x14ac:dyDescent="0.2">
      <c r="B63" s="2531"/>
      <c r="C63" s="668"/>
      <c r="D63" s="542"/>
      <c r="E63" s="542"/>
      <c r="F63" s="208"/>
      <c r="G63" s="208"/>
      <c r="H63" s="208"/>
      <c r="I63" s="208"/>
      <c r="J63" s="208"/>
      <c r="K63" s="208"/>
      <c r="L63" s="208"/>
      <c r="M63" s="207"/>
      <c r="O63" s="2532"/>
      <c r="P63" s="2529"/>
    </row>
    <row r="64" spans="2:16" ht="18" customHeight="1" x14ac:dyDescent="0.2">
      <c r="B64" s="2531"/>
      <c r="C64" s="668"/>
      <c r="D64" s="542"/>
      <c r="E64" s="542"/>
      <c r="F64" s="208"/>
      <c r="G64" s="208"/>
      <c r="H64" s="208"/>
      <c r="I64" s="208"/>
      <c r="J64" s="208"/>
      <c r="K64" s="208"/>
      <c r="L64" s="208"/>
      <c r="M64" s="207"/>
      <c r="N64" s="206"/>
      <c r="O64" s="2532"/>
      <c r="P64" s="2529"/>
    </row>
    <row r="65" spans="2:16" ht="18" customHeight="1" x14ac:dyDescent="0.2">
      <c r="B65" s="2531"/>
      <c r="C65" s="668"/>
      <c r="D65" s="542"/>
      <c r="E65" s="542"/>
      <c r="F65" s="208"/>
      <c r="G65" s="208"/>
      <c r="H65" s="208"/>
      <c r="I65" s="208"/>
      <c r="J65" s="208"/>
      <c r="K65" s="208"/>
      <c r="L65" s="208"/>
      <c r="M65" s="207"/>
      <c r="N65" s="206"/>
      <c r="O65" s="2532"/>
      <c r="P65" s="2529"/>
    </row>
    <row r="66" spans="2:16" ht="18" customHeight="1" x14ac:dyDescent="0.2">
      <c r="B66" s="2531"/>
      <c r="C66" s="668"/>
      <c r="D66" s="542"/>
      <c r="E66" s="542"/>
      <c r="F66" s="208"/>
      <c r="G66" s="208"/>
      <c r="H66" s="208"/>
      <c r="I66" s="208"/>
      <c r="J66" s="208"/>
      <c r="K66" s="208"/>
      <c r="L66" s="208"/>
      <c r="M66" s="207"/>
      <c r="O66" s="2532"/>
      <c r="P66" s="2529"/>
    </row>
    <row r="67" spans="2:16" ht="18" customHeight="1" x14ac:dyDescent="0.2">
      <c r="B67" s="2531"/>
      <c r="C67" s="668"/>
      <c r="D67" s="542"/>
      <c r="E67" s="542"/>
      <c r="F67" s="208"/>
      <c r="G67" s="208"/>
      <c r="H67" s="208"/>
      <c r="I67" s="208"/>
      <c r="J67" s="208"/>
      <c r="K67" s="208"/>
      <c r="L67" s="208"/>
      <c r="M67" s="207"/>
      <c r="N67" s="206"/>
      <c r="O67" s="2532"/>
      <c r="P67" s="2529"/>
    </row>
    <row r="68" spans="2:16" ht="18" customHeight="1" x14ac:dyDescent="0.2">
      <c r="B68" s="2531"/>
      <c r="C68" s="668"/>
      <c r="D68" s="542"/>
      <c r="E68" s="542"/>
      <c r="F68" s="208"/>
      <c r="G68" s="208"/>
      <c r="H68" s="208"/>
      <c r="I68" s="208"/>
      <c r="J68" s="208"/>
      <c r="K68" s="208"/>
      <c r="L68" s="208"/>
      <c r="M68" s="207"/>
      <c r="N68" s="206"/>
      <c r="O68" s="2532"/>
      <c r="P68" s="2529"/>
    </row>
    <row r="69" spans="2:16" ht="18" customHeight="1" x14ac:dyDescent="0.2">
      <c r="B69" s="2531"/>
      <c r="C69" s="668"/>
      <c r="D69" s="542"/>
      <c r="E69" s="542"/>
      <c r="F69" s="208"/>
      <c r="G69" s="208"/>
      <c r="H69" s="208"/>
      <c r="I69" s="208"/>
      <c r="J69" s="208"/>
      <c r="K69" s="208"/>
      <c r="L69" s="208"/>
      <c r="M69" s="207"/>
      <c r="O69" s="2532"/>
      <c r="P69" s="2529"/>
    </row>
    <row r="70" spans="2:16" ht="18" customHeight="1" x14ac:dyDescent="0.2">
      <c r="B70" s="2531"/>
      <c r="C70" s="668"/>
      <c r="D70" s="542"/>
      <c r="E70" s="542"/>
      <c r="F70" s="208"/>
      <c r="G70" s="208"/>
      <c r="H70" s="208"/>
      <c r="I70" s="208"/>
      <c r="J70" s="208"/>
      <c r="K70" s="208"/>
      <c r="L70" s="208"/>
      <c r="M70" s="207"/>
      <c r="N70" s="206"/>
      <c r="O70" s="2532"/>
      <c r="P70" s="2529"/>
    </row>
  </sheetData>
  <sheetProtection selectLockedCells="1"/>
  <sortState ref="B9:S28">
    <sortCondition ref="B9"/>
  </sortState>
  <mergeCells count="59">
    <mergeCell ref="B31:C31"/>
    <mergeCell ref="B59:B61"/>
    <mergeCell ref="O59:O61"/>
    <mergeCell ref="P59:P61"/>
    <mergeCell ref="B68:B70"/>
    <mergeCell ref="O68:O70"/>
    <mergeCell ref="P68:P70"/>
    <mergeCell ref="B62:B64"/>
    <mergeCell ref="O62:O64"/>
    <mergeCell ref="P62:P64"/>
    <mergeCell ref="B65:B67"/>
    <mergeCell ref="O65:O67"/>
    <mergeCell ref="P65:P67"/>
    <mergeCell ref="B53:B55"/>
    <mergeCell ref="O53:O55"/>
    <mergeCell ref="P53:P55"/>
    <mergeCell ref="B56:B58"/>
    <mergeCell ref="O56:O58"/>
    <mergeCell ref="P56:P58"/>
    <mergeCell ref="B47:B49"/>
    <mergeCell ref="O47:O49"/>
    <mergeCell ref="P47:P49"/>
    <mergeCell ref="B50:B52"/>
    <mergeCell ref="O50:O52"/>
    <mergeCell ref="P50:P52"/>
    <mergeCell ref="B41:B43"/>
    <mergeCell ref="O41:O43"/>
    <mergeCell ref="P41:P43"/>
    <mergeCell ref="B44:B46"/>
    <mergeCell ref="O44:O46"/>
    <mergeCell ref="P44:P46"/>
    <mergeCell ref="P32:P34"/>
    <mergeCell ref="B33:C33"/>
    <mergeCell ref="B38:B40"/>
    <mergeCell ref="O38:O40"/>
    <mergeCell ref="P38:P40"/>
    <mergeCell ref="B35:B37"/>
    <mergeCell ref="O35:O37"/>
    <mergeCell ref="P35:P37"/>
    <mergeCell ref="B32:C32"/>
    <mergeCell ref="O32:O34"/>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9:F30 D30:E33 G29:L31 B29:B31 C29:C30" xr:uid="{2903CF3A-9F00-4A2A-90D8-AFFDC163EEF4}"/>
    <dataValidation imeMode="disabled" allowBlank="1" showInputMessage="1" showErrorMessage="1" sqref="D32:E33 F9:F28" xr:uid="{4C7E9E41-EE66-4D51-9D36-1E306B0C1A7D}"/>
    <dataValidation type="list" allowBlank="1" showInputMessage="1" showErrorMessage="1" sqref="Q9:R28"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9" scale="70" fitToHeight="0" orientation="portrait" r:id="rId1"/>
  <ignoredErrors>
    <ignoredError sqref="D33" formulaRange="1"/>
  </ignoredErrors>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C9:C28</xm:sqref>
        </x14:dataValidation>
        <x14:dataValidation type="list" imeMode="disabled" allowBlank="1" showInputMessage="1" showErrorMessage="1" xr:uid="{90491E67-C767-4190-A956-5ACE574B12E4}">
          <x14:formula1>
            <xm:f>【選択肢】!$Q$106:$Q$247</xm:f>
          </x14:formula1>
          <xm:sqref>G9:L28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47"/>
  <sheetViews>
    <sheetView showGridLines="0" showZeros="0" view="pageBreakPreview" zoomScale="61" zoomScaleNormal="100" zoomScaleSheetLayoutView="85" workbookViewId="0">
      <selection activeCell="A12" sqref="A12:XFD192"/>
    </sheetView>
  </sheetViews>
  <sheetFormatPr defaultColWidth="9" defaultRowHeight="16" x14ac:dyDescent="0.55000000000000004"/>
  <cols>
    <col min="1" max="1" width="1.08984375" style="276" customWidth="1"/>
    <col min="2" max="2" width="6.453125" style="276" customWidth="1"/>
    <col min="3" max="3" width="11.36328125" style="277" customWidth="1"/>
    <col min="4" max="4" width="28.08984375" style="276" customWidth="1"/>
    <col min="5" max="5" width="18.90625" style="276" customWidth="1"/>
    <col min="6" max="7" width="12.90625" style="276" customWidth="1"/>
    <col min="8" max="8" width="14.90625" style="276" customWidth="1"/>
    <col min="9" max="9" width="6.90625" style="276" customWidth="1"/>
    <col min="10" max="10" width="9.90625" style="276" customWidth="1"/>
    <col min="11" max="11" width="11.08984375" style="276" customWidth="1"/>
    <col min="12" max="12" width="8.08984375" style="276" customWidth="1"/>
    <col min="13" max="13" width="1.08984375" style="276" customWidth="1"/>
    <col min="14" max="14" width="9" style="276"/>
    <col min="15" max="18" width="16.08984375" style="276" customWidth="1"/>
    <col min="19" max="16384" width="9" style="276"/>
  </cols>
  <sheetData>
    <row r="1" spans="2:12" ht="19" x14ac:dyDescent="0.65">
      <c r="B1" s="283" t="s">
        <v>879</v>
      </c>
      <c r="C1" s="824"/>
      <c r="D1" s="825"/>
      <c r="E1" s="825"/>
      <c r="F1" s="825"/>
      <c r="G1" s="825"/>
      <c r="H1" s="825"/>
      <c r="I1" s="825"/>
      <c r="J1" s="825"/>
      <c r="K1" s="825"/>
      <c r="L1" s="826" t="s">
        <v>4641</v>
      </c>
    </row>
    <row r="2" spans="2:12" ht="19" x14ac:dyDescent="0.65">
      <c r="B2" s="827" t="s">
        <v>4640</v>
      </c>
      <c r="C2" s="828"/>
      <c r="D2" s="829"/>
      <c r="E2" s="829"/>
      <c r="F2" s="829"/>
      <c r="G2" s="829"/>
      <c r="H2" s="225"/>
      <c r="I2" s="830"/>
      <c r="J2" s="225" t="s">
        <v>4886</v>
      </c>
      <c r="K2" s="225"/>
      <c r="L2" s="826"/>
    </row>
    <row r="3" spans="2:12" s="282" customFormat="1" ht="27.65" customHeight="1" x14ac:dyDescent="0.2">
      <c r="B3" s="225"/>
      <c r="C3" s="225"/>
      <c r="D3" s="1579">
        <v>7</v>
      </c>
      <c r="E3" s="831" t="s">
        <v>4885</v>
      </c>
      <c r="F3" s="831"/>
      <c r="G3" s="831"/>
      <c r="H3" s="225"/>
      <c r="I3" s="830"/>
      <c r="J3" s="2568" t="str">
        <f>'はじめに（PC）'!D4&amp;""</f>
        <v/>
      </c>
      <c r="K3" s="2568"/>
      <c r="L3" s="2568"/>
    </row>
    <row r="4" spans="2:12" s="282" customFormat="1" ht="27.65" customHeight="1" x14ac:dyDescent="0.2">
      <c r="B4" s="2569" t="s">
        <v>878</v>
      </c>
      <c r="C4" s="2569"/>
      <c r="D4" s="2569"/>
      <c r="E4" s="2569"/>
      <c r="F4" s="2569"/>
      <c r="G4" s="2569"/>
      <c r="H4" s="2569"/>
      <c r="I4" s="2569"/>
      <c r="J4" s="2569"/>
      <c r="K4" s="2569"/>
      <c r="L4" s="2569"/>
    </row>
    <row r="5" spans="2:12" s="282" customFormat="1" ht="27" customHeight="1" x14ac:dyDescent="0.2">
      <c r="B5" s="2570" t="s">
        <v>877</v>
      </c>
      <c r="C5" s="2570"/>
      <c r="D5" s="2570"/>
      <c r="E5" s="2570"/>
      <c r="F5" s="2570"/>
      <c r="G5" s="2570"/>
      <c r="H5" s="2570"/>
      <c r="I5" s="2570"/>
      <c r="J5" s="2570"/>
      <c r="K5" s="2570"/>
      <c r="L5" s="2570"/>
    </row>
    <row r="6" spans="2:12" s="282" customFormat="1" ht="32.5" customHeight="1" x14ac:dyDescent="0.2">
      <c r="B6" s="2570" t="s">
        <v>4980</v>
      </c>
      <c r="C6" s="2570"/>
      <c r="D6" s="2570"/>
      <c r="E6" s="2570"/>
      <c r="F6" s="2570"/>
      <c r="G6" s="2570"/>
      <c r="H6" s="2570"/>
      <c r="I6" s="2570"/>
      <c r="J6" s="2570"/>
      <c r="K6" s="2570"/>
      <c r="L6" s="2570"/>
    </row>
    <row r="7" spans="2:12" s="282" customFormat="1" ht="28.5" customHeight="1" x14ac:dyDescent="0.2">
      <c r="B7" s="2571" t="s">
        <v>876</v>
      </c>
      <c r="C7" s="2571"/>
      <c r="D7" s="2571"/>
      <c r="E7" s="2571"/>
      <c r="F7" s="2571"/>
      <c r="G7" s="2571"/>
      <c r="H7" s="2571"/>
      <c r="I7" s="2571"/>
      <c r="J7" s="2571"/>
      <c r="K7" s="2571"/>
      <c r="L7" s="2571"/>
    </row>
    <row r="8" spans="2:12" s="282" customFormat="1" ht="36" customHeight="1" x14ac:dyDescent="0.6">
      <c r="B8" s="2572" t="s">
        <v>875</v>
      </c>
      <c r="C8" s="2564" t="s">
        <v>874</v>
      </c>
      <c r="D8" s="2539" t="s">
        <v>873</v>
      </c>
      <c r="E8" s="2558" t="s">
        <v>208</v>
      </c>
      <c r="F8" s="2562" t="s">
        <v>872</v>
      </c>
      <c r="G8" s="2564" t="s">
        <v>871</v>
      </c>
      <c r="H8" s="1544" t="s">
        <v>870</v>
      </c>
      <c r="I8" s="2560" t="s">
        <v>4981</v>
      </c>
      <c r="J8" s="2552" t="s">
        <v>869</v>
      </c>
      <c r="K8" s="2552" t="s">
        <v>868</v>
      </c>
      <c r="L8" s="2552" t="s">
        <v>867</v>
      </c>
    </row>
    <row r="9" spans="2:12" ht="10.5" customHeight="1" x14ac:dyDescent="0.55000000000000004">
      <c r="B9" s="2573"/>
      <c r="C9" s="2565"/>
      <c r="D9" s="2540"/>
      <c r="E9" s="2559"/>
      <c r="F9" s="2563"/>
      <c r="G9" s="2565"/>
      <c r="H9" s="1545">
        <v>0</v>
      </c>
      <c r="I9" s="2561"/>
      <c r="J9" s="2553"/>
      <c r="K9" s="2553"/>
      <c r="L9" s="2553"/>
    </row>
    <row r="10" spans="2:12" ht="19.5" customHeight="1" x14ac:dyDescent="0.55000000000000004">
      <c r="B10" s="1412"/>
      <c r="C10" s="1413"/>
      <c r="D10" s="1460"/>
      <c r="E10" s="1462"/>
      <c r="F10" s="1414"/>
      <c r="G10" s="1415"/>
      <c r="H10" s="1580" t="str">
        <f t="shared" ref="H10:H11" ca="1" si="0">IF(AND(F10="",G10=""),"",OFFSET(H10,-1,0)+F10-G10)</f>
        <v/>
      </c>
      <c r="I10" s="1416"/>
      <c r="J10" s="1417"/>
      <c r="K10" s="1581"/>
      <c r="L10" s="1418"/>
    </row>
    <row r="11" spans="2:12" ht="18.75" customHeight="1" x14ac:dyDescent="0.55000000000000004">
      <c r="B11" s="1412"/>
      <c r="C11" s="1413"/>
      <c r="D11" s="1460"/>
      <c r="E11" s="1462"/>
      <c r="F11" s="1414"/>
      <c r="G11" s="1415"/>
      <c r="H11" s="1580" t="str">
        <f t="shared" ca="1" si="0"/>
        <v/>
      </c>
      <c r="I11" s="1416"/>
      <c r="J11" s="1417"/>
      <c r="K11" s="1581"/>
      <c r="L11" s="1418"/>
    </row>
    <row r="12" spans="2:12" ht="18.75" customHeight="1" x14ac:dyDescent="0.55000000000000004">
      <c r="B12" s="1412"/>
      <c r="C12" s="1413"/>
      <c r="D12" s="1460"/>
      <c r="E12" s="1462"/>
      <c r="F12" s="1414"/>
      <c r="G12" s="1415"/>
      <c r="H12" s="1580" t="str">
        <f t="shared" ref="H12:H18" ca="1" si="1">IF(AND(F12="",G12=""),"",OFFSET(H12,-1,0)+F12-G12)</f>
        <v/>
      </c>
      <c r="I12" s="1416"/>
      <c r="J12" s="1417"/>
      <c r="K12" s="1581"/>
      <c r="L12" s="1418"/>
    </row>
    <row r="13" spans="2:12" ht="18.75" customHeight="1" x14ac:dyDescent="0.55000000000000004">
      <c r="B13" s="1412"/>
      <c r="C13" s="1413"/>
      <c r="D13" s="1460"/>
      <c r="E13" s="1462"/>
      <c r="F13" s="1414"/>
      <c r="G13" s="1415"/>
      <c r="H13" s="1580" t="str">
        <f t="shared" ca="1" si="1"/>
        <v/>
      </c>
      <c r="I13" s="1416"/>
      <c r="J13" s="1417"/>
      <c r="K13" s="1581"/>
      <c r="L13" s="1418"/>
    </row>
    <row r="14" spans="2:12" ht="18.75" customHeight="1" x14ac:dyDescent="0.55000000000000004">
      <c r="B14" s="1412"/>
      <c r="C14" s="1413"/>
      <c r="D14" s="1460"/>
      <c r="E14" s="1462"/>
      <c r="F14" s="1414"/>
      <c r="G14" s="1415"/>
      <c r="H14" s="1580" t="str">
        <f t="shared" ca="1" si="1"/>
        <v/>
      </c>
      <c r="I14" s="1416"/>
      <c r="J14" s="1417"/>
      <c r="K14" s="1581"/>
      <c r="L14" s="1418"/>
    </row>
    <row r="15" spans="2:12" ht="18.75" customHeight="1" x14ac:dyDescent="0.55000000000000004">
      <c r="B15" s="1412"/>
      <c r="C15" s="1413"/>
      <c r="D15" s="1460"/>
      <c r="E15" s="1462"/>
      <c r="F15" s="1414"/>
      <c r="G15" s="1415"/>
      <c r="H15" s="1580" t="str">
        <f t="shared" ca="1" si="1"/>
        <v/>
      </c>
      <c r="I15" s="1416"/>
      <c r="J15" s="1417"/>
      <c r="K15" s="1581"/>
      <c r="L15" s="1418"/>
    </row>
    <row r="16" spans="2:12" ht="18.75" customHeight="1" x14ac:dyDescent="0.55000000000000004">
      <c r="B16" s="1412"/>
      <c r="C16" s="1413"/>
      <c r="D16" s="1460"/>
      <c r="E16" s="1462"/>
      <c r="F16" s="1414"/>
      <c r="G16" s="1415"/>
      <c r="H16" s="1580" t="str">
        <f t="shared" ca="1" si="1"/>
        <v/>
      </c>
      <c r="I16" s="1416"/>
      <c r="J16" s="1417"/>
      <c r="K16" s="1581"/>
      <c r="L16" s="1418"/>
    </row>
    <row r="17" spans="1:14" ht="18.75" customHeight="1" x14ac:dyDescent="0.55000000000000004">
      <c r="B17" s="1412"/>
      <c r="C17" s="1413"/>
      <c r="D17" s="1460"/>
      <c r="E17" s="1462"/>
      <c r="F17" s="1414"/>
      <c r="G17" s="1415"/>
      <c r="H17" s="1580" t="str">
        <f t="shared" ca="1" si="1"/>
        <v/>
      </c>
      <c r="I17" s="1416"/>
      <c r="J17" s="1417"/>
      <c r="K17" s="1581"/>
      <c r="L17" s="1418"/>
    </row>
    <row r="18" spans="1:14" ht="18.75" customHeight="1" x14ac:dyDescent="0.55000000000000004">
      <c r="B18" s="1412"/>
      <c r="C18" s="1413"/>
      <c r="D18" s="1460"/>
      <c r="E18" s="1462"/>
      <c r="F18" s="1414"/>
      <c r="G18" s="1415"/>
      <c r="H18" s="1580" t="str">
        <f t="shared" ca="1" si="1"/>
        <v/>
      </c>
      <c r="I18" s="1416"/>
      <c r="J18" s="1417"/>
      <c r="K18" s="1581"/>
      <c r="L18" s="1418"/>
    </row>
    <row r="19" spans="1:14" ht="16.5" customHeight="1" thickBot="1" x14ac:dyDescent="0.6">
      <c r="B19" s="832"/>
      <c r="C19" s="833"/>
      <c r="D19" s="908" t="s">
        <v>4636</v>
      </c>
      <c r="E19" s="834"/>
      <c r="F19" s="835"/>
      <c r="G19" s="836"/>
      <c r="H19" s="837"/>
      <c r="I19" s="838"/>
      <c r="J19" s="839"/>
      <c r="K19" s="840"/>
      <c r="L19" s="841"/>
    </row>
    <row r="20" spans="1:14" ht="19.5" customHeight="1" thickTop="1" x14ac:dyDescent="0.55000000000000004">
      <c r="B20" s="842" t="s">
        <v>861</v>
      </c>
      <c r="C20" s="843"/>
      <c r="D20" s="843"/>
      <c r="E20" s="844"/>
      <c r="F20" s="845" t="str">
        <f ca="1">IF(SUM(F10:OFFSET(F20,-1,0))&gt;0,SUM(F10:OFFSET(F20,-1,0)),"")</f>
        <v/>
      </c>
      <c r="G20" s="846" t="str">
        <f ca="1">IF(SUM(G10:OFFSET(G20,-1,0))&gt;0,SUM(G10:OFFSET(G20,-1,0)),"")</f>
        <v/>
      </c>
      <c r="H20" s="847" t="str">
        <f ca="1">IFERROR(SUM(F20-G20),"")</f>
        <v/>
      </c>
      <c r="I20" s="848"/>
      <c r="J20" s="849"/>
      <c r="K20" s="850"/>
      <c r="L20" s="851"/>
    </row>
    <row r="21" spans="1:14" ht="18.75" customHeight="1" x14ac:dyDescent="0.55000000000000004">
      <c r="B21" s="852" t="s">
        <v>4646</v>
      </c>
      <c r="C21" s="853"/>
      <c r="D21" s="854"/>
      <c r="E21" s="855"/>
      <c r="F21" s="855"/>
      <c r="G21" s="856"/>
      <c r="H21" s="857"/>
      <c r="I21" s="857"/>
      <c r="J21" s="857"/>
      <c r="K21" s="825"/>
      <c r="L21" s="825"/>
    </row>
    <row r="22" spans="1:14" ht="18.75" customHeight="1" x14ac:dyDescent="0.55000000000000004">
      <c r="B22" s="852"/>
      <c r="C22" s="853"/>
      <c r="D22" s="854"/>
      <c r="E22" s="855"/>
      <c r="F22" s="855"/>
      <c r="G22" s="856"/>
      <c r="H22" s="857"/>
      <c r="I22" s="857"/>
      <c r="J22" s="857"/>
      <c r="K22" s="825"/>
      <c r="L22" s="825"/>
    </row>
    <row r="23" spans="1:14" ht="14.25" customHeight="1" x14ac:dyDescent="0.55000000000000004">
      <c r="B23" s="858"/>
      <c r="C23" s="858"/>
      <c r="D23" s="858"/>
      <c r="E23" s="858"/>
      <c r="F23" s="858"/>
      <c r="G23" s="858"/>
      <c r="H23" s="858"/>
      <c r="I23" s="858"/>
      <c r="J23" s="858"/>
      <c r="K23" s="825"/>
      <c r="L23" s="825"/>
    </row>
    <row r="24" spans="1:14" s="279" customFormat="1" ht="19.5" customHeight="1" x14ac:dyDescent="0.6">
      <c r="A24" s="281"/>
      <c r="B24" s="859" t="s">
        <v>4783</v>
      </c>
      <c r="C24" s="860">
        <v>1</v>
      </c>
      <c r="D24" s="859" t="s">
        <v>4782</v>
      </c>
      <c r="E24" s="859"/>
      <c r="F24" s="861"/>
      <c r="G24" s="862" t="s">
        <v>4785</v>
      </c>
      <c r="H24" s="862">
        <v>2</v>
      </c>
      <c r="I24" s="862" t="s">
        <v>4784</v>
      </c>
      <c r="J24" s="862"/>
      <c r="K24" s="862"/>
      <c r="L24" s="862"/>
      <c r="M24" s="281"/>
      <c r="N24" s="225"/>
    </row>
    <row r="25" spans="1:14" s="279" customFormat="1" ht="19.5" customHeight="1" x14ac:dyDescent="0.6">
      <c r="A25" s="281"/>
      <c r="B25" s="2578" t="s">
        <v>183</v>
      </c>
      <c r="C25" s="2579"/>
      <c r="D25" s="2582" t="s">
        <v>866</v>
      </c>
      <c r="E25" s="2583"/>
      <c r="F25" s="863"/>
      <c r="G25" s="2577" t="s">
        <v>183</v>
      </c>
      <c r="H25" s="2577"/>
      <c r="I25" s="2566" t="s">
        <v>866</v>
      </c>
      <c r="J25" s="2566"/>
      <c r="K25" s="2566"/>
      <c r="L25" s="2566"/>
      <c r="N25" s="281"/>
    </row>
    <row r="26" spans="1:14" s="279" customFormat="1" ht="19.5" customHeight="1" x14ac:dyDescent="0.6">
      <c r="A26" s="281"/>
      <c r="B26" s="2580"/>
      <c r="C26" s="2581"/>
      <c r="D26" s="864" t="s">
        <v>865</v>
      </c>
      <c r="E26" s="1456" t="s">
        <v>864</v>
      </c>
      <c r="F26" s="863"/>
      <c r="G26" s="2577"/>
      <c r="H26" s="2577"/>
      <c r="I26" s="2566" t="s">
        <v>865</v>
      </c>
      <c r="J26" s="2566"/>
      <c r="K26" s="2567" t="s">
        <v>864</v>
      </c>
      <c r="L26" s="2567"/>
      <c r="N26" s="281"/>
    </row>
    <row r="27" spans="1:14" s="279" customFormat="1" ht="19.5" customHeight="1" x14ac:dyDescent="0.6">
      <c r="A27" s="281"/>
      <c r="B27" s="865" t="s">
        <v>246</v>
      </c>
      <c r="C27" s="866"/>
      <c r="D27" s="867">
        <f>SUMIFS($F$10:$F$18,$C$10:$C$18,B27,$E$10:$E$18,$C$24)</f>
        <v>0</v>
      </c>
      <c r="E27" s="1459"/>
      <c r="F27" s="863"/>
      <c r="G27" s="2574" t="s">
        <v>246</v>
      </c>
      <c r="H27" s="2574"/>
      <c r="I27" s="2550">
        <f>SUMIFS($F$10:$F$19,$C$10:$C$19,G27,$E$10:$E$19,$H$24)</f>
        <v>0</v>
      </c>
      <c r="J27" s="2550"/>
      <c r="K27" s="2549">
        <f>SUMIFS($H$9:$H$18,$C$9:$C$18,I27,$F$9:$F$18,$H$23)</f>
        <v>0</v>
      </c>
      <c r="L27" s="2549"/>
      <c r="N27" s="281"/>
    </row>
    <row r="28" spans="1:14" s="279" customFormat="1" ht="19.5" customHeight="1" x14ac:dyDescent="0.6">
      <c r="A28" s="281"/>
      <c r="B28" s="865" t="s">
        <v>258</v>
      </c>
      <c r="C28" s="866"/>
      <c r="D28" s="867">
        <f>SUMIFS($F$10:$F$18,$C$10:$C$18,B28,$E$10:$E$18,$C$24)</f>
        <v>0</v>
      </c>
      <c r="E28" s="1459"/>
      <c r="F28" s="863"/>
      <c r="G28" s="2574" t="s">
        <v>258</v>
      </c>
      <c r="H28" s="2574"/>
      <c r="I28" s="2550">
        <f>SUMIFS($F$10:$F$19,$C$10:$C$19,G28,$E$10:$E$19,$H$24)</f>
        <v>0</v>
      </c>
      <c r="J28" s="2550"/>
      <c r="K28" s="2549">
        <f>SUMIFS($H$9:$H$18,$C$9:$C$18,I28,$F$9:$F$18,$H$23)</f>
        <v>0</v>
      </c>
      <c r="L28" s="2549"/>
      <c r="N28" s="281"/>
    </row>
    <row r="29" spans="1:14" s="279" customFormat="1" ht="19.5" customHeight="1" x14ac:dyDescent="0.6">
      <c r="A29" s="281"/>
      <c r="B29" s="865" t="s">
        <v>267</v>
      </c>
      <c r="C29" s="866"/>
      <c r="D29" s="867">
        <f>SUMIFS($F$10:$F$18,$C$10:$C$18,B29,$E$10:$E$18,$C$24)</f>
        <v>0</v>
      </c>
      <c r="E29" s="1459"/>
      <c r="F29" s="863"/>
      <c r="G29" s="2574" t="s">
        <v>267</v>
      </c>
      <c r="H29" s="2574"/>
      <c r="I29" s="2550">
        <f>SUMIFS($F$10:$F$19,$C$10:$C$19,G29,$E$10:$E$19,$H$24)</f>
        <v>0</v>
      </c>
      <c r="J29" s="2550"/>
      <c r="K29" s="2549">
        <f>SUMIFS($H$9:$H$18,$C$9:$C$18,I29,$F$9:$F$18,$H$23)</f>
        <v>0</v>
      </c>
      <c r="L29" s="2549"/>
      <c r="N29" s="281"/>
    </row>
    <row r="30" spans="1:14" s="279" customFormat="1" ht="19.5" customHeight="1" x14ac:dyDescent="0.6">
      <c r="A30" s="281"/>
      <c r="B30" s="865" t="s">
        <v>271</v>
      </c>
      <c r="C30" s="866"/>
      <c r="D30" s="868"/>
      <c r="E30" s="1455">
        <f>SUMIFS($G$10:$G$18,$C$10:$C$18,B30,$E$10:$E$18,$C$24)</f>
        <v>0</v>
      </c>
      <c r="F30" s="863"/>
      <c r="G30" s="2574" t="s">
        <v>271</v>
      </c>
      <c r="H30" s="2574"/>
      <c r="I30" s="2549">
        <f>SUMIFS($H$9:$H$18,$C$9:$C$18,G30,$F$9:$F$18,$H$23)</f>
        <v>0</v>
      </c>
      <c r="J30" s="2549"/>
      <c r="K30" s="2550">
        <f>SUMIFS($G$10:$G$19,$C$10:$C$19,G30,$E$10:$E$19,$H$24)</f>
        <v>0</v>
      </c>
      <c r="L30" s="2550"/>
      <c r="N30" s="281"/>
    </row>
    <row r="31" spans="1:14" s="279" customFormat="1" ht="19.5" customHeight="1" x14ac:dyDescent="0.6">
      <c r="A31" s="281"/>
      <c r="B31" s="865" t="s">
        <v>4751</v>
      </c>
      <c r="C31" s="866"/>
      <c r="D31" s="868"/>
      <c r="E31" s="1455">
        <f>SUMIFS($G$10:$G$18,$C$10:$C$18,B31,$E$10:$E$18,$C$24)</f>
        <v>0</v>
      </c>
      <c r="F31" s="863"/>
      <c r="G31" s="2574" t="s">
        <v>4751</v>
      </c>
      <c r="H31" s="2574"/>
      <c r="I31" s="2549">
        <f>SUMIFS($H$9:$H$18,$C$9:$C$18,G31,$F$9:$F$18,$H$23)</f>
        <v>0</v>
      </c>
      <c r="J31" s="2549"/>
      <c r="K31" s="2550">
        <f>SUMIFS($G$10:$G$19,$C$10:$C$19,G31,$E$10:$E$19,$H$24)</f>
        <v>0</v>
      </c>
      <c r="L31" s="2550"/>
      <c r="N31" s="281"/>
    </row>
    <row r="32" spans="1:14" s="279" customFormat="1" ht="19.5" customHeight="1" x14ac:dyDescent="0.6">
      <c r="A32" s="281"/>
      <c r="B32" s="865" t="s">
        <v>4752</v>
      </c>
      <c r="C32" s="866"/>
      <c r="D32" s="868"/>
      <c r="E32" s="1455">
        <f>SUMIFS($G$10:$G$18,$C$10:$C$18,B32,$E$10:$E$18,$C$24)</f>
        <v>0</v>
      </c>
      <c r="F32" s="863"/>
      <c r="G32" s="2574" t="s">
        <v>4752</v>
      </c>
      <c r="H32" s="2574"/>
      <c r="I32" s="2549">
        <f>SUMIFS($H$9:$H$18,$C$9:$C$18,G32,$F$9:$F$18,$H$23)</f>
        <v>0</v>
      </c>
      <c r="J32" s="2549"/>
      <c r="K32" s="2550">
        <f>SUMIFS($G$10:$G$19,$C$10:$C$19,G32,$E$10:$E$19,$H$24)</f>
        <v>0</v>
      </c>
      <c r="L32" s="2550"/>
      <c r="N32" s="281"/>
    </row>
    <row r="33" spans="1:14" s="279" customFormat="1" ht="19.5" customHeight="1" x14ac:dyDescent="0.6">
      <c r="A33" s="281"/>
      <c r="B33" s="865" t="s">
        <v>4753</v>
      </c>
      <c r="C33" s="866"/>
      <c r="D33" s="869"/>
      <c r="E33" s="1455">
        <f>SUMIFS($G$10:$G$18,$C$10:$C$18,B33,$E$10:$E$18,$C$24)</f>
        <v>0</v>
      </c>
      <c r="F33" s="863"/>
      <c r="G33" s="2574" t="s">
        <v>4753</v>
      </c>
      <c r="H33" s="2574"/>
      <c r="I33" s="2549">
        <f>SUMIFS($H$9:$H$18,$C$9:$C$18,G33,$F$9:$F$18,$H$23)</f>
        <v>0</v>
      </c>
      <c r="J33" s="2549"/>
      <c r="K33" s="2550">
        <f>SUMIFS($G$10:$G$19,$C$10:$C$19,G33,$E$10:$E$19,$H$24)</f>
        <v>0</v>
      </c>
      <c r="L33" s="2550"/>
      <c r="N33" s="281"/>
    </row>
    <row r="34" spans="1:14" s="279" customFormat="1" ht="19.5" customHeight="1" thickBot="1" x14ac:dyDescent="0.65">
      <c r="A34" s="281"/>
      <c r="B34" s="2554" t="s">
        <v>863</v>
      </c>
      <c r="C34" s="2555"/>
      <c r="D34" s="870"/>
      <c r="E34" s="1457">
        <f>D35-SUM(E30:E33)</f>
        <v>0</v>
      </c>
      <c r="F34" s="863"/>
      <c r="G34" s="2575" t="s">
        <v>862</v>
      </c>
      <c r="H34" s="2575"/>
      <c r="I34" s="2548">
        <f>SUMIFS($H$9:$H$18,$C$9:$C$18,G34,$F$9:$F$18,$H$23)</f>
        <v>0</v>
      </c>
      <c r="J34" s="2548"/>
      <c r="K34" s="2551">
        <f>I35-SUM(K30:L33)</f>
        <v>0</v>
      </c>
      <c r="L34" s="2551"/>
      <c r="N34" s="281"/>
    </row>
    <row r="35" spans="1:14" s="279" customFormat="1" ht="19.5" customHeight="1" thickTop="1" x14ac:dyDescent="0.6">
      <c r="A35" s="281"/>
      <c r="B35" s="2556" t="s">
        <v>861</v>
      </c>
      <c r="C35" s="2557"/>
      <c r="D35" s="871">
        <f>SUM(D27:D34)</f>
        <v>0</v>
      </c>
      <c r="E35" s="1458">
        <f>SUM(E30:E34)</f>
        <v>0</v>
      </c>
      <c r="F35" s="863"/>
      <c r="G35" s="2576" t="s">
        <v>861</v>
      </c>
      <c r="H35" s="2576"/>
      <c r="I35" s="2541">
        <f>SUM(I27:J29)</f>
        <v>0</v>
      </c>
      <c r="J35" s="2541"/>
      <c r="K35" s="2541">
        <f>SUM(K30:L34)</f>
        <v>0</v>
      </c>
      <c r="L35" s="2541"/>
      <c r="N35" s="281"/>
    </row>
    <row r="36" spans="1:14" s="279" customFormat="1" ht="7.5" customHeight="1" x14ac:dyDescent="0.6">
      <c r="A36" s="281"/>
      <c r="B36" s="644"/>
      <c r="C36" s="872"/>
      <c r="D36" s="873"/>
      <c r="E36" s="874"/>
      <c r="F36" s="875"/>
      <c r="G36" s="876"/>
      <c r="H36" s="876"/>
      <c r="I36" s="877"/>
      <c r="J36" s="877"/>
      <c r="K36" s="877"/>
      <c r="L36" s="874"/>
      <c r="M36" s="281"/>
      <c r="N36" s="280"/>
    </row>
    <row r="37" spans="1:14" s="278" customFormat="1" ht="18" customHeight="1" x14ac:dyDescent="0.6">
      <c r="B37" s="876" t="s">
        <v>860</v>
      </c>
      <c r="C37" s="878"/>
      <c r="D37" s="876"/>
      <c r="E37" s="876"/>
      <c r="F37" s="876"/>
      <c r="G37" s="879"/>
      <c r="H37" s="879"/>
      <c r="I37" s="879"/>
      <c r="J37" s="879"/>
      <c r="K37" s="879"/>
      <c r="L37" s="880"/>
    </row>
    <row r="38" spans="1:14" s="278" customFormat="1" ht="18" customHeight="1" x14ac:dyDescent="0.6">
      <c r="B38" s="881" t="s">
        <v>859</v>
      </c>
      <c r="C38" s="881" t="s">
        <v>858</v>
      </c>
      <c r="D38" s="2542" t="s">
        <v>857</v>
      </c>
      <c r="E38" s="2543"/>
      <c r="F38" s="2543"/>
      <c r="G38" s="2543"/>
      <c r="H38" s="2543"/>
      <c r="I38" s="2543"/>
      <c r="J38" s="2543"/>
      <c r="K38" s="2544"/>
      <c r="L38" s="880"/>
    </row>
    <row r="39" spans="1:14" s="278" customFormat="1" ht="18" customHeight="1" x14ac:dyDescent="0.6">
      <c r="B39" s="881">
        <v>1</v>
      </c>
      <c r="C39" s="881" t="s">
        <v>856</v>
      </c>
      <c r="D39" s="2545" t="s">
        <v>4904</v>
      </c>
      <c r="E39" s="2546"/>
      <c r="F39" s="2546"/>
      <c r="G39" s="2546"/>
      <c r="H39" s="2546"/>
      <c r="I39" s="2546"/>
      <c r="J39" s="2546"/>
      <c r="K39" s="2547"/>
      <c r="L39" s="880"/>
    </row>
    <row r="40" spans="1:14" s="278" customFormat="1" ht="18" customHeight="1" x14ac:dyDescent="0.6">
      <c r="B40" s="881">
        <v>2</v>
      </c>
      <c r="C40" s="881" t="s">
        <v>855</v>
      </c>
      <c r="D40" s="2545" t="s">
        <v>854</v>
      </c>
      <c r="E40" s="2546"/>
      <c r="F40" s="2546"/>
      <c r="G40" s="2546"/>
      <c r="H40" s="2546"/>
      <c r="I40" s="2546"/>
      <c r="J40" s="2546"/>
      <c r="K40" s="2547"/>
      <c r="L40" s="880"/>
    </row>
    <row r="41" spans="1:14" s="278" customFormat="1" ht="18" customHeight="1" x14ac:dyDescent="0.6">
      <c r="B41" s="881">
        <v>3</v>
      </c>
      <c r="C41" s="881" t="s">
        <v>853</v>
      </c>
      <c r="D41" s="2545" t="s">
        <v>852</v>
      </c>
      <c r="E41" s="2546"/>
      <c r="F41" s="2546"/>
      <c r="G41" s="2546"/>
      <c r="H41" s="2546"/>
      <c r="I41" s="2546"/>
      <c r="J41" s="2546"/>
      <c r="K41" s="2547"/>
      <c r="L41" s="880"/>
    </row>
    <row r="42" spans="1:14" s="278" customFormat="1" ht="18" customHeight="1" x14ac:dyDescent="0.6">
      <c r="B42" s="881">
        <v>4</v>
      </c>
      <c r="C42" s="881" t="s">
        <v>851</v>
      </c>
      <c r="D42" s="2545" t="s">
        <v>850</v>
      </c>
      <c r="E42" s="2546"/>
      <c r="F42" s="2546"/>
      <c r="G42" s="2546"/>
      <c r="H42" s="2546"/>
      <c r="I42" s="2546"/>
      <c r="J42" s="2546"/>
      <c r="K42" s="2547"/>
      <c r="L42" s="880"/>
    </row>
    <row r="43" spans="1:14" s="278" customFormat="1" ht="24.65" hidden="1" customHeight="1" x14ac:dyDescent="0.6">
      <c r="B43" s="881"/>
      <c r="C43" s="882"/>
      <c r="D43" s="883"/>
      <c r="E43" s="884"/>
      <c r="F43" s="884"/>
      <c r="G43" s="885"/>
      <c r="H43" s="885"/>
      <c r="I43" s="885"/>
      <c r="J43" s="885"/>
      <c r="K43" s="886"/>
      <c r="L43" s="880"/>
    </row>
    <row r="44" spans="1:14" s="278" customFormat="1" ht="24.75" customHeight="1" x14ac:dyDescent="0.6">
      <c r="B44" s="881">
        <v>5</v>
      </c>
      <c r="C44" s="881" t="s">
        <v>849</v>
      </c>
      <c r="D44" s="2545" t="s">
        <v>848</v>
      </c>
      <c r="E44" s="2546"/>
      <c r="F44" s="2546"/>
      <c r="G44" s="2546"/>
      <c r="H44" s="2546"/>
      <c r="I44" s="2546"/>
      <c r="J44" s="2546"/>
      <c r="K44" s="2547"/>
      <c r="L44" s="880"/>
    </row>
    <row r="45" spans="1:14" s="278" customFormat="1" ht="89.5" customHeight="1" x14ac:dyDescent="0.6">
      <c r="B45" s="887">
        <v>6</v>
      </c>
      <c r="C45" s="887" t="s">
        <v>847</v>
      </c>
      <c r="D45" s="2535" t="s">
        <v>4982</v>
      </c>
      <c r="E45" s="2536"/>
      <c r="F45" s="2536"/>
      <c r="G45" s="2536"/>
      <c r="H45" s="2536"/>
      <c r="I45" s="2536"/>
      <c r="J45" s="2536"/>
      <c r="K45" s="2537"/>
      <c r="L45" s="880"/>
    </row>
    <row r="46" spans="1:14" s="278" customFormat="1" ht="18.75" customHeight="1" x14ac:dyDescent="0.6">
      <c r="B46" s="887">
        <v>7</v>
      </c>
      <c r="C46" s="887" t="s">
        <v>846</v>
      </c>
      <c r="D46" s="2538" t="s">
        <v>845</v>
      </c>
      <c r="E46" s="2538"/>
      <c r="F46" s="2538"/>
      <c r="G46" s="2538"/>
      <c r="H46" s="2538"/>
      <c r="I46" s="2538"/>
      <c r="J46" s="2538"/>
      <c r="K46" s="2538"/>
      <c r="L46" s="880"/>
    </row>
    <row r="47" spans="1:14" ht="18.75" customHeight="1" x14ac:dyDescent="0.55000000000000004">
      <c r="B47" s="825"/>
      <c r="C47" s="824"/>
      <c r="D47" s="825"/>
      <c r="E47" s="825"/>
      <c r="F47" s="825"/>
      <c r="G47" s="825"/>
      <c r="H47" s="825"/>
      <c r="I47" s="825"/>
      <c r="J47" s="825"/>
      <c r="K47" s="825"/>
      <c r="L47" s="825"/>
    </row>
  </sheetData>
  <sheetProtection selectLockedCells="1"/>
  <sortState ref="B10:M18">
    <sortCondition ref="B10"/>
  </sortState>
  <mergeCells count="58">
    <mergeCell ref="B8:B9"/>
    <mergeCell ref="C8:C9"/>
    <mergeCell ref="G33:H33"/>
    <mergeCell ref="G34:H34"/>
    <mergeCell ref="G35:H35"/>
    <mergeCell ref="G25:H26"/>
    <mergeCell ref="G27:H27"/>
    <mergeCell ref="B25:C26"/>
    <mergeCell ref="G31:H31"/>
    <mergeCell ref="G32:H32"/>
    <mergeCell ref="G28:H28"/>
    <mergeCell ref="G29:H29"/>
    <mergeCell ref="G30:H30"/>
    <mergeCell ref="D25:E25"/>
    <mergeCell ref="J3:L3"/>
    <mergeCell ref="B4:L4"/>
    <mergeCell ref="B5:L5"/>
    <mergeCell ref="B6:L6"/>
    <mergeCell ref="B7:L7"/>
    <mergeCell ref="L8:L9"/>
    <mergeCell ref="K8:K9"/>
    <mergeCell ref="J8:J9"/>
    <mergeCell ref="B34:C34"/>
    <mergeCell ref="B35:C35"/>
    <mergeCell ref="E8:E9"/>
    <mergeCell ref="I8:I9"/>
    <mergeCell ref="F8:F9"/>
    <mergeCell ref="G8:G9"/>
    <mergeCell ref="I26:J26"/>
    <mergeCell ref="K26:L26"/>
    <mergeCell ref="I25:L25"/>
    <mergeCell ref="I27:J27"/>
    <mergeCell ref="I28:J28"/>
    <mergeCell ref="I31:J31"/>
    <mergeCell ref="I32:J32"/>
    <mergeCell ref="K31:L31"/>
    <mergeCell ref="K32:L32"/>
    <mergeCell ref="K33:L33"/>
    <mergeCell ref="K34:L34"/>
    <mergeCell ref="I29:J29"/>
    <mergeCell ref="I30:J30"/>
    <mergeCell ref="I33:J33"/>
    <mergeCell ref="D45:K45"/>
    <mergeCell ref="D46:K46"/>
    <mergeCell ref="D8:D9"/>
    <mergeCell ref="I35:J35"/>
    <mergeCell ref="K35:L35"/>
    <mergeCell ref="D38:K38"/>
    <mergeCell ref="D39:K39"/>
    <mergeCell ref="D40:K40"/>
    <mergeCell ref="D41:K41"/>
    <mergeCell ref="D42:K42"/>
    <mergeCell ref="D44:K44"/>
    <mergeCell ref="I34:J34"/>
    <mergeCell ref="K27:L27"/>
    <mergeCell ref="K28:L28"/>
    <mergeCell ref="K29:L29"/>
    <mergeCell ref="K30:L30"/>
  </mergeCells>
  <phoneticPr fontId="5"/>
  <dataValidations count="5">
    <dataValidation imeMode="off" allowBlank="1" showInputMessage="1" showErrorMessage="1" sqref="F19:G19 B19 I19:J19" xr:uid="{00000000-0002-0000-0000-000003000000}"/>
    <dataValidation type="list" allowBlank="1" showInputMessage="1" showErrorMessage="1" sqref="L19" xr:uid="{DA20F7C8-75E8-4D5B-9466-92F1F69352F2}">
      <formula1>"○,　"</formula1>
    </dataValidation>
    <dataValidation type="list" allowBlank="1" showInputMessage="1" showErrorMessage="1" sqref="L10:L18" xr:uid="{70276ABA-1D24-4FF1-8C14-02FD38AC8926}">
      <formula1>B.○か空白</formula1>
    </dataValidation>
    <dataValidation type="list" allowBlank="1" showInputMessage="1" showErrorMessage="1" sqref="C10:C18" xr:uid="{1181FD0C-BD90-4BA2-B937-42A4DF3A3992}">
      <formula1>Ｊ.金銭出納簿の収支の分類</formula1>
    </dataValidation>
    <dataValidation type="list" allowBlank="1" showInputMessage="1" showErrorMessage="1" sqref="E10:E18" xr:uid="{8FA1E507-ED8F-47B0-9446-92567889C126}">
      <formula1>I</formula1>
    </dataValidation>
  </dataValidations>
  <printOptions horizontalCentered="1"/>
  <pageMargins left="0.59055118110236227" right="0.31496062992125984" top="0.74803149606299213" bottom="0.74803149606299213" header="0.31496062992125984" footer="0.31496062992125984"/>
  <pageSetup paperSize="9" scale="65" fitToHeight="0" orientation="portrait" r:id="rId1"/>
  <rowBreaks count="1" manualBreakCount="1">
    <brk id="21"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活動記録!$B$9:$B$28</xm:f>
          </x14:formula1>
          <xm:sqref>J10:J18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39"/>
  <sheetViews>
    <sheetView showGridLines="0" view="pageBreakPreview" topLeftCell="A6" zoomScale="74" zoomScaleNormal="100" workbookViewId="0">
      <selection activeCell="P36" sqref="P36"/>
    </sheetView>
  </sheetViews>
  <sheetFormatPr defaultRowHeight="13" x14ac:dyDescent="0.2"/>
  <cols>
    <col min="1" max="1" width="10.6328125" bestFit="1" customWidth="1"/>
  </cols>
  <sheetData>
    <row r="1" spans="1:1" ht="19.5" x14ac:dyDescent="0.2">
      <c r="A1" s="1530" t="s">
        <v>6835</v>
      </c>
    </row>
    <row r="2" spans="1:1" ht="4.5" customHeight="1" x14ac:dyDescent="0.2">
      <c r="A2" s="1507"/>
    </row>
    <row r="3" spans="1:1" ht="16" x14ac:dyDescent="0.2">
      <c r="A3" s="57" t="s">
        <v>6847</v>
      </c>
    </row>
    <row r="4" spans="1:1" ht="16" x14ac:dyDescent="0.2">
      <c r="A4" s="57" t="s">
        <v>6848</v>
      </c>
    </row>
    <row r="5" spans="1:1" ht="16" x14ac:dyDescent="0.2">
      <c r="A5" s="57" t="s">
        <v>6849</v>
      </c>
    </row>
    <row r="18" spans="1:18" ht="16.5" customHeight="1" x14ac:dyDescent="0.2">
      <c r="A18" s="1636" t="s">
        <v>6851</v>
      </c>
      <c r="B18" s="1636"/>
      <c r="C18" s="1636"/>
      <c r="D18" s="1636"/>
      <c r="E18" s="1636"/>
      <c r="F18" s="1636"/>
      <c r="G18" s="1636"/>
      <c r="H18" s="1636"/>
      <c r="I18" s="1636"/>
      <c r="J18" s="1636"/>
      <c r="K18" s="1636"/>
      <c r="L18" s="1636"/>
    </row>
    <row r="19" spans="1:18" ht="16.5" customHeight="1" x14ac:dyDescent="0.2">
      <c r="A19" s="1527"/>
      <c r="B19" s="1527"/>
      <c r="C19" s="1527"/>
      <c r="D19" s="1527"/>
      <c r="E19" s="1527"/>
      <c r="F19" s="1527"/>
      <c r="G19" s="1527"/>
      <c r="H19" s="1527"/>
      <c r="I19" s="1527"/>
      <c r="J19" s="1527"/>
      <c r="K19" s="1527"/>
      <c r="L19" s="1527"/>
      <c r="R19" s="373"/>
    </row>
    <row r="20" spans="1:18" ht="76.5" customHeight="1" x14ac:dyDescent="0.2">
      <c r="A20" s="1527"/>
      <c r="B20" s="1527"/>
      <c r="C20" s="1527"/>
      <c r="D20" s="1527"/>
      <c r="E20" s="1527"/>
      <c r="F20" s="1527"/>
      <c r="G20" s="1527"/>
      <c r="H20" s="1527"/>
      <c r="I20" s="1527"/>
      <c r="J20" s="1527"/>
      <c r="K20" s="1527"/>
      <c r="L20" s="1527"/>
    </row>
    <row r="24" spans="1:18" ht="47.25" customHeight="1" x14ac:dyDescent="0.2">
      <c r="A24" s="1636" t="s">
        <v>6853</v>
      </c>
      <c r="B24" s="1636"/>
      <c r="C24" s="1636"/>
      <c r="D24" s="1636"/>
      <c r="E24" s="1636"/>
      <c r="F24" s="1636"/>
      <c r="G24" s="1636"/>
      <c r="H24" s="1636"/>
      <c r="I24" s="1636"/>
      <c r="J24" s="1636"/>
      <c r="K24" s="1636"/>
      <c r="L24" s="1636"/>
    </row>
    <row r="25" spans="1:18" ht="16" x14ac:dyDescent="0.2">
      <c r="A25" s="57"/>
    </row>
    <row r="30" spans="1:18" ht="13.5" customHeight="1" x14ac:dyDescent="0.2">
      <c r="A30" s="1526"/>
      <c r="B30" s="1527"/>
      <c r="C30" s="1527"/>
      <c r="D30" s="1527"/>
      <c r="E30" s="1527"/>
      <c r="F30" s="1527"/>
      <c r="G30" s="1527"/>
      <c r="H30" s="1527"/>
      <c r="I30" s="1527"/>
      <c r="J30" s="1527"/>
      <c r="K30" s="1527"/>
      <c r="L30" s="1527"/>
    </row>
    <row r="31" spans="1:18" ht="40.5" customHeight="1" x14ac:dyDescent="0.2">
      <c r="A31" s="1527"/>
      <c r="B31" s="1527"/>
      <c r="C31" s="1527"/>
      <c r="D31" s="1527"/>
      <c r="E31" s="1527"/>
      <c r="F31" s="1527"/>
      <c r="G31" s="1527"/>
      <c r="H31" s="1527"/>
      <c r="I31" s="1527"/>
      <c r="J31" s="1527"/>
      <c r="K31" s="1527"/>
      <c r="L31" s="1527"/>
    </row>
    <row r="32" spans="1:18" ht="21" customHeight="1" x14ac:dyDescent="0.2">
      <c r="A32" s="1527"/>
      <c r="B32" s="1527"/>
      <c r="C32" s="1527"/>
      <c r="D32" s="1527"/>
      <c r="E32" s="1527"/>
      <c r="F32" s="1527"/>
      <c r="G32" s="1527"/>
      <c r="H32" s="1527"/>
      <c r="I32" s="1527"/>
      <c r="J32" s="1527"/>
      <c r="K32" s="1527"/>
      <c r="L32" s="1527"/>
    </row>
    <row r="33" spans="1:12" ht="13.5" customHeight="1" x14ac:dyDescent="0.2">
      <c r="A33" s="1527"/>
      <c r="B33" s="1527"/>
      <c r="C33" s="1527"/>
      <c r="D33" s="1527"/>
      <c r="E33" s="1527"/>
      <c r="F33" s="1527"/>
      <c r="G33" s="1527"/>
      <c r="H33" s="1527"/>
      <c r="I33" s="1527"/>
      <c r="J33" s="1527"/>
      <c r="K33" s="1527"/>
      <c r="L33" s="1527"/>
    </row>
    <row r="34" spans="1:12" ht="19.5" x14ac:dyDescent="0.2">
      <c r="A34" s="1530" t="s">
        <v>6836</v>
      </c>
    </row>
    <row r="35" spans="1:12" ht="5.25" customHeight="1" x14ac:dyDescent="0.2">
      <c r="A35" s="1507"/>
    </row>
    <row r="36" spans="1:12" ht="33.65" customHeight="1" x14ac:dyDescent="0.2">
      <c r="A36" s="1637" t="s">
        <v>6837</v>
      </c>
      <c r="B36" s="1637"/>
      <c r="C36" s="1637"/>
      <c r="D36" s="1637"/>
      <c r="E36" s="1637"/>
      <c r="F36" s="1637"/>
      <c r="G36" s="1637"/>
      <c r="H36" s="1637"/>
      <c r="I36" s="1637"/>
      <c r="J36" s="1637"/>
      <c r="K36" s="1637"/>
      <c r="L36" s="1637"/>
    </row>
    <row r="37" spans="1:12" ht="16" x14ac:dyDescent="0.2">
      <c r="A37" s="57" t="s">
        <v>6838</v>
      </c>
    </row>
    <row r="38" spans="1:12" ht="16" x14ac:dyDescent="0.2">
      <c r="A38" s="57"/>
    </row>
    <row r="39" spans="1:12" ht="16" x14ac:dyDescent="0.2">
      <c r="A39" s="57" t="s">
        <v>6839</v>
      </c>
    </row>
  </sheetData>
  <mergeCells count="3">
    <mergeCell ref="A18:L18"/>
    <mergeCell ref="A24:L24"/>
    <mergeCell ref="A36:L36"/>
  </mergeCells>
  <phoneticPr fontId="5"/>
  <pageMargins left="0.7" right="0.7" top="0.75" bottom="0.75" header="0.3" footer="0.3"/>
  <pageSetup paperSize="9" scale="7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C17" sqref="C17"/>
    </sheetView>
  </sheetViews>
  <sheetFormatPr defaultColWidth="2.08984375" defaultRowHeight="14" x14ac:dyDescent="0.2"/>
  <cols>
    <col min="1" max="2" width="2.08984375" style="697"/>
    <col min="3" max="3" width="3.6328125" style="697" customWidth="1"/>
    <col min="4" max="11" width="11.6328125" style="697" customWidth="1"/>
    <col min="12" max="12" width="3.6328125" style="697" customWidth="1"/>
    <col min="13" max="13" width="2.08984375" style="697"/>
    <col min="14" max="14" width="6.08984375" style="697" customWidth="1"/>
    <col min="15" max="24" width="8.90625" style="697" customWidth="1"/>
    <col min="25" max="46" width="6.08984375" style="697" customWidth="1"/>
    <col min="47" max="16384" width="2.08984375" style="697"/>
  </cols>
  <sheetData>
    <row r="1" spans="1:27" ht="23.25" customHeight="1" x14ac:dyDescent="0.2">
      <c r="A1" s="697" t="s">
        <v>4850</v>
      </c>
    </row>
    <row r="2" spans="1:27" ht="23.25" customHeight="1" x14ac:dyDescent="0.2">
      <c r="A2" s="526" t="s">
        <v>4637</v>
      </c>
      <c r="B2" s="526"/>
      <c r="K2" s="935" t="s">
        <v>4639</v>
      </c>
    </row>
    <row r="3" spans="1:27" ht="15" customHeight="1" x14ac:dyDescent="0.2">
      <c r="E3" s="698"/>
      <c r="F3" s="698"/>
      <c r="G3" s="698"/>
      <c r="H3" s="698"/>
      <c r="I3" s="698"/>
      <c r="J3" s="2584" t="s">
        <v>4691</v>
      </c>
      <c r="K3" s="2584"/>
      <c r="L3" s="698"/>
      <c r="M3" s="698"/>
      <c r="N3" s="698"/>
      <c r="O3" s="698"/>
      <c r="P3" s="698"/>
      <c r="Q3" s="698"/>
      <c r="R3" s="698"/>
      <c r="S3" s="698"/>
      <c r="T3" s="698"/>
      <c r="U3" s="698"/>
      <c r="V3" s="698"/>
      <c r="W3" s="698"/>
      <c r="X3" s="698"/>
      <c r="Y3" s="698"/>
      <c r="Z3" s="698"/>
      <c r="AA3" s="698"/>
    </row>
    <row r="4" spans="1:27" ht="15" customHeight="1" x14ac:dyDescent="0.2">
      <c r="D4" s="736" t="str">
        <f>'はじめに（PC）'!D3</f>
        <v>京丹後市</v>
      </c>
      <c r="E4" s="553" t="s">
        <v>4692</v>
      </c>
    </row>
    <row r="5" spans="1:27" ht="15" customHeight="1" x14ac:dyDescent="0.2">
      <c r="E5" s="698"/>
    </row>
    <row r="6" spans="1:27" ht="15" customHeight="1" x14ac:dyDescent="0.2">
      <c r="B6" s="698"/>
      <c r="C6" s="698"/>
      <c r="D6" s="698"/>
      <c r="E6" s="698"/>
      <c r="J6" s="782"/>
    </row>
    <row r="7" spans="1:27" ht="15" customHeight="1" x14ac:dyDescent="0.2">
      <c r="B7" s="699"/>
      <c r="C7" s="699"/>
      <c r="D7" s="699"/>
      <c r="E7" s="698"/>
      <c r="I7" s="782"/>
      <c r="J7" s="2585">
        <f>'はじめに（PC）'!D4</f>
        <v>0</v>
      </c>
      <c r="K7" s="2585"/>
    </row>
    <row r="8" spans="1:27" ht="15" customHeight="1" x14ac:dyDescent="0.2">
      <c r="B8" s="699"/>
      <c r="C8" s="699"/>
      <c r="D8" s="699"/>
      <c r="E8" s="698"/>
      <c r="I8" s="782"/>
      <c r="J8" s="2586">
        <f>'はじめに（PC）'!D5</f>
        <v>0</v>
      </c>
      <c r="K8" s="2586"/>
      <c r="M8" s="698"/>
      <c r="N8" s="698"/>
      <c r="O8" s="698"/>
    </row>
    <row r="9" spans="1:27" ht="15" customHeight="1" x14ac:dyDescent="0.2">
      <c r="B9" s="699"/>
      <c r="C9" s="699"/>
      <c r="D9" s="699"/>
      <c r="E9" s="698"/>
      <c r="J9" s="782"/>
      <c r="M9" s="698"/>
      <c r="N9" s="698"/>
      <c r="O9" s="698"/>
    </row>
    <row r="10" spans="1:27" ht="9.75" customHeight="1" x14ac:dyDescent="0.2"/>
    <row r="11" spans="1:27" ht="9.75" customHeight="1" x14ac:dyDescent="0.2"/>
    <row r="12" spans="1:27" ht="35.25" customHeight="1" x14ac:dyDescent="0.2">
      <c r="D12" s="1419" t="s">
        <v>79</v>
      </c>
      <c r="E12" s="697" t="s">
        <v>4990</v>
      </c>
    </row>
    <row r="13" spans="1:27" x14ac:dyDescent="0.2">
      <c r="C13" s="698"/>
      <c r="D13" s="698"/>
      <c r="E13" s="698"/>
      <c r="F13" s="698"/>
      <c r="G13" s="698"/>
      <c r="H13" s="698"/>
      <c r="I13" s="698"/>
      <c r="J13" s="698"/>
      <c r="K13" s="698"/>
      <c r="L13" s="698"/>
    </row>
    <row r="14" spans="1:27" ht="27" customHeight="1" x14ac:dyDescent="0.2">
      <c r="C14" s="2587" t="s">
        <v>4849</v>
      </c>
      <c r="D14" s="2587"/>
      <c r="E14" s="2587"/>
      <c r="F14" s="2587"/>
      <c r="G14" s="2587"/>
      <c r="H14" s="2587"/>
      <c r="I14" s="2587"/>
      <c r="J14" s="2587"/>
      <c r="K14" s="2587"/>
      <c r="L14" s="2587"/>
    </row>
    <row r="15" spans="1:27" ht="37.5" customHeight="1" x14ac:dyDescent="0.2">
      <c r="C15" s="2587"/>
      <c r="D15" s="2587"/>
      <c r="E15" s="2587"/>
      <c r="F15" s="2587"/>
      <c r="G15" s="2587"/>
      <c r="H15" s="2587"/>
      <c r="I15" s="2587"/>
      <c r="J15" s="2587"/>
      <c r="K15" s="2587"/>
      <c r="L15" s="2587"/>
    </row>
    <row r="16" spans="1:27" x14ac:dyDescent="0.2">
      <c r="C16" s="699"/>
      <c r="D16" s="699"/>
      <c r="E16" s="698"/>
      <c r="J16" s="782"/>
      <c r="M16" s="698"/>
      <c r="N16" s="698"/>
      <c r="O16" s="698"/>
    </row>
    <row r="17" spans="3:15" ht="20.149999999999999" customHeight="1" x14ac:dyDescent="0.2">
      <c r="C17" s="1420" t="s">
        <v>251</v>
      </c>
      <c r="D17" s="936" t="s">
        <v>4847</v>
      </c>
      <c r="E17" s="698"/>
      <c r="J17" s="782"/>
      <c r="M17" s="698"/>
      <c r="N17" s="698"/>
      <c r="O17" s="698"/>
    </row>
    <row r="18" spans="3:15" ht="20.149999999999999" customHeight="1" x14ac:dyDescent="0.2">
      <c r="C18" s="1420" t="s">
        <v>251</v>
      </c>
      <c r="D18" s="697" t="s">
        <v>4848</v>
      </c>
    </row>
    <row r="19" spans="3:15" ht="15.65" customHeight="1" x14ac:dyDescent="0.2">
      <c r="C19" s="937" t="s">
        <v>4884</v>
      </c>
    </row>
    <row r="20" spans="3:15" ht="15" customHeight="1" x14ac:dyDescent="0.2"/>
    <row r="21" spans="3:15" ht="15" customHeight="1" x14ac:dyDescent="0.2"/>
    <row r="22" spans="3:15" ht="15" customHeight="1" x14ac:dyDescent="0.2"/>
    <row r="23" spans="3:15" ht="15" customHeight="1" x14ac:dyDescent="0.2"/>
    <row r="24" spans="3:15" ht="15" customHeight="1" x14ac:dyDescent="0.2"/>
    <row r="25" spans="3:15" ht="15" customHeight="1" x14ac:dyDescent="0.2"/>
    <row r="26" spans="3:15" ht="15" customHeight="1" x14ac:dyDescent="0.2"/>
    <row r="27" spans="3:15" ht="15" customHeight="1" x14ac:dyDescent="0.2"/>
    <row r="28" spans="3:15" ht="15" customHeight="1" x14ac:dyDescent="0.2"/>
    <row r="29" spans="3:15" ht="15" customHeight="1" x14ac:dyDescent="0.2">
      <c r="C29" s="699"/>
    </row>
    <row r="30" spans="3:15" ht="15" customHeight="1" x14ac:dyDescent="0.2"/>
    <row r="31" spans="3:15" ht="15" customHeight="1" x14ac:dyDescent="0.2"/>
    <row r="32" spans="3:15"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6" ht="15" customHeight="1" x14ac:dyDescent="0.2"/>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2"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topLeftCell="A139" zoomScale="68" zoomScaleNormal="100" zoomScaleSheetLayoutView="86" workbookViewId="0">
      <selection activeCell="P158" sqref="P158:P159"/>
    </sheetView>
  </sheetViews>
  <sheetFormatPr defaultColWidth="9" defaultRowHeight="17.5" x14ac:dyDescent="0.2"/>
  <cols>
    <col min="1" max="1" width="2.08984375" style="143" customWidth="1"/>
    <col min="2" max="2" width="4.90625" style="143" customWidth="1"/>
    <col min="3" max="3" width="4" style="143" customWidth="1"/>
    <col min="4" max="4" width="4.90625" style="143" customWidth="1"/>
    <col min="5" max="5" width="4.6328125" style="143" customWidth="1"/>
    <col min="6" max="6" width="4.90625" style="143" customWidth="1"/>
    <col min="7" max="11" width="4.08984375" style="143" customWidth="1"/>
    <col min="12" max="12" width="5.6328125" style="143" customWidth="1"/>
    <col min="13" max="13" width="4.36328125" style="143" customWidth="1"/>
    <col min="14" max="15" width="4.36328125" style="746" customWidth="1"/>
    <col min="16" max="16" width="5.08984375" style="143" customWidth="1"/>
    <col min="17" max="17" width="5" style="143" customWidth="1"/>
    <col min="18" max="19" width="5.08984375" style="143" customWidth="1"/>
    <col min="20" max="21" width="5.08984375" style="746" customWidth="1"/>
    <col min="22" max="25" width="5.08984375" style="143" customWidth="1"/>
    <col min="26" max="26" width="1.90625" style="143" customWidth="1"/>
    <col min="27" max="28" width="2.6328125" style="143" customWidth="1"/>
    <col min="29" max="16384" width="9" style="143"/>
  </cols>
  <sheetData>
    <row r="1" spans="1:25" x14ac:dyDescent="0.2">
      <c r="A1" s="169" t="s">
        <v>975</v>
      </c>
    </row>
    <row r="2" spans="1:25" s="168" customFormat="1" ht="27.75" customHeight="1" x14ac:dyDescent="0.2">
      <c r="A2" s="177" t="s">
        <v>4909</v>
      </c>
      <c r="S2" s="179"/>
      <c r="T2" s="179"/>
      <c r="U2" s="179"/>
      <c r="V2" s="179"/>
      <c r="X2" s="179" t="s">
        <v>4639</v>
      </c>
    </row>
    <row r="3" spans="1:25" s="168" customFormat="1" ht="27.75" customHeight="1" x14ac:dyDescent="0.2">
      <c r="A3" s="177"/>
      <c r="S3" s="2699" t="s">
        <v>442</v>
      </c>
      <c r="T3" s="2699"/>
      <c r="U3" s="2699"/>
      <c r="V3" s="2699"/>
      <c r="W3" s="2699"/>
      <c r="X3" s="2699"/>
    </row>
    <row r="4" spans="1:25" s="170" customFormat="1" ht="25.5" customHeight="1" x14ac:dyDescent="0.2">
      <c r="B4" s="2710" t="str">
        <f>'はじめに（PC）'!$D$3</f>
        <v>京丹後市</v>
      </c>
      <c r="C4" s="2710"/>
      <c r="D4" s="2710"/>
      <c r="E4" s="735" t="s">
        <v>536</v>
      </c>
      <c r="F4" s="168"/>
      <c r="G4" s="168"/>
    </row>
    <row r="5" spans="1:25" s="170" customFormat="1" ht="29.25" customHeight="1" x14ac:dyDescent="0.2">
      <c r="A5" s="178"/>
      <c r="B5" s="178"/>
      <c r="C5" s="178"/>
      <c r="D5" s="178"/>
      <c r="E5" s="178"/>
      <c r="F5" s="168"/>
      <c r="G5" s="168"/>
      <c r="H5" s="168"/>
      <c r="I5" s="168"/>
      <c r="J5" s="168"/>
      <c r="K5" s="168"/>
      <c r="L5" s="168"/>
      <c r="M5" s="168"/>
      <c r="N5" s="168"/>
      <c r="O5" s="168"/>
      <c r="P5" s="168"/>
      <c r="Q5" s="168"/>
      <c r="R5" s="168"/>
      <c r="S5" s="168"/>
      <c r="T5" s="168"/>
      <c r="U5" s="168"/>
    </row>
    <row r="6" spans="1:25" s="168" customFormat="1" ht="24" customHeight="1" x14ac:dyDescent="0.2">
      <c r="A6" s="175"/>
      <c r="B6" s="175"/>
      <c r="C6" s="175"/>
      <c r="D6" s="175"/>
      <c r="P6" s="2711"/>
      <c r="Q6" s="2711"/>
      <c r="R6" s="2697" t="str">
        <f>'はじめに（PC）'!D4&amp;""</f>
        <v/>
      </c>
      <c r="S6" s="2697"/>
      <c r="T6" s="2697"/>
      <c r="U6" s="2697"/>
      <c r="V6" s="2697"/>
      <c r="W6" s="2697"/>
      <c r="X6" s="2697"/>
    </row>
    <row r="7" spans="1:25" s="168" customFormat="1" ht="24" customHeight="1" x14ac:dyDescent="0.2">
      <c r="A7" s="175"/>
      <c r="B7" s="175"/>
      <c r="C7" s="175"/>
      <c r="D7" s="175"/>
      <c r="P7" s="2711"/>
      <c r="Q7" s="2711"/>
      <c r="R7" s="2697" t="str">
        <f>'はじめに（PC）'!D5&amp;""</f>
        <v/>
      </c>
      <c r="S7" s="2697"/>
      <c r="T7" s="2697"/>
      <c r="U7" s="2697"/>
      <c r="V7" s="2697"/>
      <c r="W7" s="2697"/>
      <c r="X7" s="2697"/>
      <c r="Y7" s="176"/>
    </row>
    <row r="8" spans="1:25" s="168" customFormat="1" ht="26.25" customHeight="1" x14ac:dyDescent="0.2">
      <c r="A8" s="175"/>
      <c r="B8" s="175"/>
      <c r="C8" s="175"/>
      <c r="D8" s="175"/>
      <c r="E8" s="172"/>
    </row>
    <row r="9" spans="1:25" s="170" customFormat="1" ht="25.5" customHeight="1" x14ac:dyDescent="0.2">
      <c r="A9" s="173"/>
      <c r="B9" s="172"/>
      <c r="C9" s="172"/>
      <c r="D9" s="172"/>
      <c r="E9" s="172"/>
      <c r="F9" s="168"/>
      <c r="G9" s="168"/>
    </row>
    <row r="10" spans="1:25" s="170" customFormat="1" ht="25.5" customHeight="1" x14ac:dyDescent="0.2">
      <c r="A10" s="173"/>
      <c r="C10" s="2709"/>
      <c r="D10" s="2709"/>
      <c r="E10" s="174" t="s">
        <v>4888</v>
      </c>
      <c r="F10" s="168"/>
      <c r="G10" s="168"/>
    </row>
    <row r="11" spans="1:25" s="170" customFormat="1" ht="25.5" customHeight="1" x14ac:dyDescent="0.2">
      <c r="A11" s="173"/>
      <c r="B11" s="172"/>
      <c r="C11" s="172"/>
      <c r="D11" s="172"/>
      <c r="E11" s="172"/>
      <c r="F11" s="168"/>
      <c r="G11" s="168"/>
    </row>
    <row r="12" spans="1:25" s="169" customFormat="1" ht="64.5" customHeight="1" x14ac:dyDescent="0.2">
      <c r="B12" s="2700" t="s">
        <v>4983</v>
      </c>
      <c r="C12" s="2700"/>
      <c r="D12" s="2700"/>
      <c r="E12" s="2700"/>
      <c r="F12" s="2700"/>
      <c r="G12" s="2700"/>
      <c r="H12" s="2700"/>
      <c r="I12" s="2700"/>
      <c r="J12" s="2700"/>
      <c r="K12" s="2700"/>
      <c r="L12" s="2700"/>
      <c r="M12" s="2700"/>
      <c r="N12" s="2700"/>
      <c r="O12" s="2700"/>
      <c r="P12" s="2700"/>
      <c r="Q12" s="2700"/>
      <c r="R12" s="2700"/>
      <c r="S12" s="2700"/>
      <c r="T12" s="2700"/>
      <c r="U12" s="2700"/>
      <c r="V12" s="2700"/>
      <c r="W12" s="2700"/>
    </row>
    <row r="13" spans="1:25" s="169" customFormat="1" ht="40.5" customHeight="1" x14ac:dyDescent="0.2">
      <c r="B13" s="888"/>
      <c r="C13" s="888"/>
      <c r="D13" s="888"/>
      <c r="E13" s="888"/>
      <c r="F13" s="888"/>
      <c r="G13" s="888"/>
      <c r="H13" s="888"/>
      <c r="I13" s="888"/>
      <c r="J13" s="888"/>
      <c r="K13" s="888"/>
      <c r="L13" s="888"/>
      <c r="M13" s="888"/>
      <c r="N13" s="888"/>
      <c r="O13" s="888"/>
      <c r="P13" s="888"/>
      <c r="Q13" s="888"/>
      <c r="R13" s="888"/>
      <c r="S13" s="888"/>
      <c r="T13" s="888"/>
      <c r="U13" s="888"/>
      <c r="V13" s="888"/>
      <c r="W13" s="888"/>
      <c r="X13" s="889"/>
    </row>
    <row r="14" spans="1:25" s="695" customFormat="1" ht="21.65" customHeight="1" x14ac:dyDescent="0.2">
      <c r="B14" s="2712" t="s">
        <v>4846</v>
      </c>
      <c r="C14" s="2712"/>
      <c r="D14" s="2712"/>
      <c r="E14" s="2712"/>
      <c r="F14" s="2712"/>
      <c r="G14" s="2712"/>
      <c r="H14" s="2712"/>
      <c r="I14" s="2712"/>
      <c r="J14" s="2712"/>
      <c r="K14" s="2712"/>
      <c r="L14" s="2712"/>
      <c r="M14" s="2712"/>
      <c r="N14" s="2712"/>
      <c r="O14" s="2712"/>
      <c r="P14" s="2712"/>
      <c r="Q14" s="2712"/>
      <c r="R14" s="2712"/>
      <c r="S14" s="2712"/>
      <c r="T14" s="2712"/>
      <c r="U14" s="2712"/>
      <c r="V14" s="2712"/>
      <c r="W14" s="2712"/>
      <c r="X14" s="2712"/>
    </row>
    <row r="15" spans="1:25" s="169" customFormat="1" ht="35.5" customHeight="1" x14ac:dyDescent="0.2">
      <c r="B15" s="1421" t="s">
        <v>251</v>
      </c>
      <c r="C15" s="2707" t="s">
        <v>4905</v>
      </c>
      <c r="D15" s="2707"/>
      <c r="E15" s="2707"/>
      <c r="F15" s="2707"/>
      <c r="G15" s="2707"/>
      <c r="H15" s="2707"/>
      <c r="I15" s="2707"/>
      <c r="J15" s="2707"/>
      <c r="K15" s="2707"/>
      <c r="L15" s="2707"/>
      <c r="M15" s="2707"/>
      <c r="N15" s="2707"/>
      <c r="O15" s="2707"/>
      <c r="P15" s="2707"/>
      <c r="Q15" s="2707"/>
      <c r="R15" s="2707"/>
      <c r="S15" s="2707"/>
      <c r="T15" s="2707"/>
      <c r="U15" s="2707"/>
      <c r="V15" s="2707"/>
      <c r="W15" s="2707"/>
      <c r="X15" s="2707"/>
    </row>
    <row r="16" spans="1:25" s="169" customFormat="1" ht="34" customHeight="1" x14ac:dyDescent="0.2">
      <c r="B16" s="1421" t="s">
        <v>251</v>
      </c>
      <c r="C16" s="2707" t="s">
        <v>4984</v>
      </c>
      <c r="D16" s="2707"/>
      <c r="E16" s="2707"/>
      <c r="F16" s="2707"/>
      <c r="G16" s="2707"/>
      <c r="H16" s="2707"/>
      <c r="I16" s="2707"/>
      <c r="J16" s="2707"/>
      <c r="K16" s="2707"/>
      <c r="L16" s="2707"/>
      <c r="M16" s="2707"/>
      <c r="N16" s="2707"/>
      <c r="O16" s="2707"/>
      <c r="P16" s="2707"/>
      <c r="Q16" s="2707"/>
      <c r="R16" s="2707"/>
      <c r="S16" s="2707"/>
      <c r="T16" s="2707"/>
      <c r="U16" s="2707"/>
      <c r="V16" s="2707"/>
      <c r="W16" s="2707"/>
      <c r="X16" s="2707"/>
    </row>
    <row r="17" spans="1:32" s="169" customFormat="1" ht="19" customHeight="1" x14ac:dyDescent="0.2">
      <c r="B17" s="1421" t="s">
        <v>251</v>
      </c>
      <c r="C17" s="2707" t="s">
        <v>4985</v>
      </c>
      <c r="D17" s="2707"/>
      <c r="E17" s="2707"/>
      <c r="F17" s="2707"/>
      <c r="G17" s="2707"/>
      <c r="H17" s="2707"/>
      <c r="I17" s="2707"/>
      <c r="J17" s="2707"/>
      <c r="K17" s="2707"/>
      <c r="L17" s="2707"/>
      <c r="M17" s="2707"/>
      <c r="N17" s="2707"/>
      <c r="O17" s="2707"/>
      <c r="P17" s="2707"/>
      <c r="Q17" s="2707"/>
      <c r="R17" s="2707"/>
      <c r="S17" s="2707"/>
      <c r="T17" s="2707"/>
      <c r="U17" s="2707"/>
      <c r="V17" s="2707"/>
      <c r="W17" s="2707"/>
      <c r="X17" s="2707"/>
    </row>
    <row r="18" spans="1:32" s="169" customFormat="1" ht="14.15" customHeight="1" x14ac:dyDescent="0.2">
      <c r="B18" s="2708" t="s">
        <v>4871</v>
      </c>
      <c r="C18" s="2708"/>
      <c r="D18" s="2708"/>
      <c r="E18" s="2708"/>
      <c r="F18" s="2708"/>
      <c r="G18" s="2708"/>
      <c r="H18" s="2708"/>
      <c r="I18" s="2708"/>
      <c r="J18" s="2708"/>
      <c r="K18" s="2708"/>
      <c r="L18" s="2708"/>
      <c r="M18" s="890"/>
      <c r="N18" s="890"/>
      <c r="O18" s="890"/>
      <c r="P18" s="890"/>
      <c r="Q18" s="890"/>
      <c r="R18" s="890"/>
      <c r="S18" s="890"/>
      <c r="T18" s="890"/>
      <c r="U18" s="890"/>
      <c r="V18" s="890"/>
      <c r="W18" s="891"/>
      <c r="X18" s="891"/>
    </row>
    <row r="19" spans="1:32" s="169" customFormat="1" ht="14.15" customHeight="1" x14ac:dyDescent="0.2">
      <c r="B19" s="2708" t="s">
        <v>4872</v>
      </c>
      <c r="C19" s="2708"/>
      <c r="D19" s="2708"/>
      <c r="E19" s="2708"/>
      <c r="F19" s="2708"/>
      <c r="G19" s="2708"/>
      <c r="H19" s="2708"/>
      <c r="I19" s="2708"/>
      <c r="J19" s="2708"/>
      <c r="K19" s="2708"/>
      <c r="L19" s="2708"/>
      <c r="M19" s="2708"/>
      <c r="N19" s="2708"/>
      <c r="O19" s="2708"/>
      <c r="P19" s="2708"/>
      <c r="Q19" s="2708"/>
      <c r="R19" s="2708"/>
      <c r="S19" s="2708"/>
      <c r="T19" s="2708"/>
      <c r="U19" s="2708"/>
      <c r="V19" s="2708"/>
      <c r="W19" s="2708"/>
      <c r="X19" s="2708"/>
    </row>
    <row r="20" spans="1:32" s="169" customFormat="1" ht="21" customHeight="1" x14ac:dyDescent="0.2">
      <c r="B20" s="2708" t="s">
        <v>5007</v>
      </c>
      <c r="C20" s="2708"/>
      <c r="D20" s="2708"/>
      <c r="E20" s="2708"/>
      <c r="F20" s="2708"/>
      <c r="G20" s="2708"/>
      <c r="H20" s="2708"/>
      <c r="I20" s="2708"/>
      <c r="J20" s="2708"/>
      <c r="K20" s="2708"/>
      <c r="L20" s="2708"/>
      <c r="M20" s="2708"/>
      <c r="N20" s="2708"/>
      <c r="O20" s="2708"/>
      <c r="P20" s="2708"/>
      <c r="Q20" s="2708"/>
      <c r="R20" s="2708"/>
      <c r="S20" s="2708"/>
      <c r="T20" s="2708"/>
      <c r="U20" s="2708"/>
      <c r="V20" s="2708"/>
      <c r="W20" s="2708"/>
      <c r="X20" s="2708"/>
    </row>
    <row r="21" spans="1:32" s="133" customFormat="1" ht="6.75" customHeight="1" x14ac:dyDescent="0.2">
      <c r="K21" s="284"/>
      <c r="L21" s="336"/>
      <c r="M21" s="336"/>
      <c r="N21" s="336"/>
      <c r="O21" s="336"/>
      <c r="P21" s="284"/>
      <c r="Q21" s="284"/>
      <c r="R21" s="284"/>
      <c r="S21" s="284"/>
      <c r="T21" s="284"/>
      <c r="U21" s="284"/>
      <c r="V21" s="284"/>
      <c r="W21" s="284"/>
      <c r="X21" s="284"/>
      <c r="Y21" s="284"/>
      <c r="Z21" s="284"/>
      <c r="AA21" s="284"/>
      <c r="AB21" s="284"/>
    </row>
    <row r="22" spans="1:32" ht="21" customHeight="1" x14ac:dyDescent="0.2">
      <c r="A22" s="335"/>
      <c r="P22" s="307"/>
      <c r="S22" s="307"/>
      <c r="T22" s="307"/>
      <c r="U22" s="307"/>
      <c r="V22" s="307"/>
      <c r="Y22" s="307"/>
      <c r="Z22" s="334" t="s">
        <v>974</v>
      </c>
      <c r="AA22" s="167"/>
      <c r="AB22" s="167"/>
      <c r="AE22" s="333"/>
      <c r="AF22" s="332"/>
    </row>
    <row r="23" spans="1:32" s="316" customFormat="1" ht="29.25" customHeight="1" x14ac:dyDescent="0.55000000000000004">
      <c r="A23" s="2701" t="s">
        <v>973</v>
      </c>
      <c r="B23" s="2701"/>
      <c r="C23" s="2701"/>
      <c r="D23" s="2701"/>
      <c r="E23" s="2701"/>
      <c r="F23" s="2701"/>
      <c r="G23" s="2701"/>
      <c r="H23" s="2701"/>
      <c r="I23" s="2701"/>
      <c r="J23" s="2701"/>
      <c r="K23" s="2701"/>
      <c r="L23" s="2701"/>
      <c r="M23" s="2701"/>
      <c r="N23" s="2701"/>
      <c r="O23" s="2701"/>
      <c r="P23" s="2701"/>
      <c r="Q23" s="2701"/>
      <c r="R23" s="2701"/>
      <c r="S23" s="2701"/>
      <c r="T23" s="2701"/>
      <c r="U23" s="2701"/>
      <c r="V23" s="2701"/>
      <c r="W23" s="2701"/>
      <c r="X23" s="2701"/>
      <c r="Y23" s="2701"/>
      <c r="Z23" s="2701"/>
      <c r="AA23" s="133"/>
      <c r="AB23" s="133"/>
      <c r="AC23" s="133"/>
      <c r="AD23" s="133"/>
      <c r="AE23" s="133"/>
    </row>
    <row r="24" spans="1:32" ht="24" customHeight="1" x14ac:dyDescent="0.2">
      <c r="A24" s="331"/>
      <c r="B24" s="331"/>
      <c r="C24" s="331"/>
      <c r="D24" s="167"/>
      <c r="E24" s="167"/>
      <c r="F24" s="167"/>
      <c r="G24" s="167"/>
      <c r="H24" s="167"/>
      <c r="I24" s="167"/>
      <c r="J24" s="167"/>
      <c r="K24" s="167"/>
      <c r="M24" s="2702" t="s">
        <v>972</v>
      </c>
      <c r="N24" s="2222"/>
      <c r="O24" s="2222"/>
      <c r="P24" s="2703"/>
      <c r="Q24" s="2704" t="str">
        <f>'はじめに（PC）'!D4&amp;""</f>
        <v/>
      </c>
      <c r="R24" s="2705"/>
      <c r="S24" s="2705"/>
      <c r="T24" s="2705"/>
      <c r="U24" s="2705"/>
      <c r="V24" s="2705"/>
      <c r="W24" s="2705"/>
      <c r="X24" s="2705"/>
      <c r="Y24" s="2706"/>
    </row>
    <row r="25" spans="1:32" ht="9" customHeight="1" x14ac:dyDescent="0.2">
      <c r="A25" s="331"/>
      <c r="B25" s="331"/>
      <c r="C25" s="331"/>
      <c r="D25" s="167"/>
      <c r="E25" s="167"/>
      <c r="F25" s="167"/>
      <c r="G25" s="167"/>
      <c r="H25" s="167"/>
      <c r="I25" s="167"/>
      <c r="J25" s="167"/>
      <c r="K25" s="167"/>
      <c r="M25" s="313"/>
      <c r="N25" s="313"/>
      <c r="O25" s="313"/>
      <c r="P25" s="313"/>
      <c r="Q25" s="152"/>
      <c r="R25" s="152"/>
      <c r="S25" s="152"/>
      <c r="T25" s="152"/>
      <c r="U25" s="152"/>
      <c r="V25" s="152"/>
      <c r="W25" s="152"/>
      <c r="X25" s="152"/>
      <c r="Y25" s="152"/>
    </row>
    <row r="26" spans="1:32" s="316" customFormat="1" ht="25.5" customHeight="1" x14ac:dyDescent="0.55000000000000004">
      <c r="A26" s="330"/>
      <c r="B26" s="2698" t="s">
        <v>971</v>
      </c>
      <c r="C26" s="2698"/>
      <c r="D26" s="2698"/>
      <c r="E26" s="2698"/>
      <c r="F26" s="2698"/>
      <c r="G26" s="2698"/>
      <c r="H26" s="2698"/>
      <c r="I26" s="2698"/>
      <c r="J26" s="2698"/>
      <c r="K26" s="2698"/>
      <c r="L26" s="329"/>
      <c r="M26" s="313"/>
      <c r="N26" s="313"/>
      <c r="O26" s="313"/>
      <c r="P26" s="328"/>
      <c r="Q26" s="326"/>
      <c r="R26" s="326"/>
      <c r="S26" s="326"/>
      <c r="T26" s="326"/>
      <c r="U26" s="326"/>
      <c r="V26" s="133"/>
      <c r="W26" s="133"/>
      <c r="X26" s="133"/>
      <c r="Y26" s="133"/>
      <c r="Z26" s="133"/>
      <c r="AA26" s="133"/>
      <c r="AB26" s="133"/>
    </row>
    <row r="27" spans="1:32" s="316" customFormat="1" ht="26.25" customHeight="1" x14ac:dyDescent="0.6">
      <c r="B27" s="2672" t="s">
        <v>970</v>
      </c>
      <c r="C27" s="2298" t="s">
        <v>962</v>
      </c>
      <c r="D27" s="2299"/>
      <c r="E27" s="2299"/>
      <c r="F27" s="2299"/>
      <c r="G27" s="2299"/>
      <c r="H27" s="2299"/>
      <c r="I27" s="2299"/>
      <c r="J27" s="2299"/>
      <c r="K27" s="2300"/>
      <c r="L27" s="2636" t="s">
        <v>961</v>
      </c>
      <c r="M27" s="2636"/>
      <c r="N27" s="2636"/>
      <c r="O27" s="2636"/>
      <c r="P27" s="2636"/>
      <c r="Q27" s="2636"/>
      <c r="R27" s="2298" t="s">
        <v>960</v>
      </c>
      <c r="S27" s="2299"/>
      <c r="T27" s="2299"/>
      <c r="U27" s="2299"/>
      <c r="V27" s="2299"/>
      <c r="W27" s="2299"/>
      <c r="X27" s="2299"/>
      <c r="Y27" s="2300"/>
      <c r="AA27" s="292"/>
    </row>
    <row r="28" spans="1:32" s="316" customFormat="1" ht="35.25" customHeight="1" x14ac:dyDescent="0.55000000000000004">
      <c r="B28" s="2673"/>
      <c r="C28" s="327" t="s">
        <v>959</v>
      </c>
      <c r="D28" s="2675" t="s">
        <v>969</v>
      </c>
      <c r="E28" s="2675"/>
      <c r="F28" s="2675"/>
      <c r="G28" s="2675"/>
      <c r="H28" s="2675"/>
      <c r="I28" s="2675"/>
      <c r="J28" s="2675"/>
      <c r="K28" s="2676"/>
      <c r="L28" s="2677">
        <f>金銭出納簿!D27</f>
        <v>0</v>
      </c>
      <c r="M28" s="2678"/>
      <c r="N28" s="2678"/>
      <c r="O28" s="2678"/>
      <c r="P28" s="2678"/>
      <c r="Q28" s="2679"/>
      <c r="R28" s="2680"/>
      <c r="S28" s="2681"/>
      <c r="T28" s="2681"/>
      <c r="U28" s="2681"/>
      <c r="V28" s="2681"/>
      <c r="W28" s="2681"/>
      <c r="X28" s="2681"/>
      <c r="Y28" s="2682"/>
    </row>
    <row r="29" spans="1:32" s="316" customFormat="1" ht="35.25" customHeight="1" x14ac:dyDescent="0.55000000000000004">
      <c r="B29" s="2673"/>
      <c r="C29" s="320" t="s">
        <v>957</v>
      </c>
      <c r="D29" s="2683" t="s">
        <v>968</v>
      </c>
      <c r="E29" s="2683"/>
      <c r="F29" s="2683"/>
      <c r="G29" s="2683"/>
      <c r="H29" s="2683"/>
      <c r="I29" s="2683"/>
      <c r="J29" s="2683"/>
      <c r="K29" s="2684"/>
      <c r="L29" s="2685">
        <f>金銭出納簿!I27</f>
        <v>0</v>
      </c>
      <c r="M29" s="2686"/>
      <c r="N29" s="2686"/>
      <c r="O29" s="2686"/>
      <c r="P29" s="2686"/>
      <c r="Q29" s="2687"/>
      <c r="R29" s="2688"/>
      <c r="S29" s="2689"/>
      <c r="T29" s="2689"/>
      <c r="U29" s="2689"/>
      <c r="V29" s="2689"/>
      <c r="W29" s="2689"/>
      <c r="X29" s="2689"/>
      <c r="Y29" s="2690"/>
    </row>
    <row r="30" spans="1:32" s="316" customFormat="1" ht="26.25" customHeight="1" x14ac:dyDescent="0.55000000000000004">
      <c r="B30" s="2673"/>
      <c r="C30" s="320" t="s">
        <v>953</v>
      </c>
      <c r="D30" s="2683" t="s">
        <v>967</v>
      </c>
      <c r="E30" s="2683"/>
      <c r="F30" s="2683"/>
      <c r="G30" s="2683"/>
      <c r="H30" s="2683"/>
      <c r="I30" s="2683"/>
      <c r="J30" s="2683"/>
      <c r="K30" s="2684"/>
      <c r="L30" s="2685">
        <f>金銭出納簿!D28</f>
        <v>0</v>
      </c>
      <c r="M30" s="2686"/>
      <c r="N30" s="2686"/>
      <c r="O30" s="2686"/>
      <c r="P30" s="2686"/>
      <c r="Q30" s="2687"/>
      <c r="R30" s="2688"/>
      <c r="S30" s="2689"/>
      <c r="T30" s="2689"/>
      <c r="U30" s="2689"/>
      <c r="V30" s="2689"/>
      <c r="W30" s="2689"/>
      <c r="X30" s="2689"/>
      <c r="Y30" s="2690"/>
    </row>
    <row r="31" spans="1:32" s="316" customFormat="1" ht="26.25" customHeight="1" x14ac:dyDescent="0.55000000000000004">
      <c r="B31" s="2673"/>
      <c r="C31" s="320" t="s">
        <v>966</v>
      </c>
      <c r="D31" s="2683" t="s">
        <v>965</v>
      </c>
      <c r="E31" s="2683"/>
      <c r="F31" s="2683"/>
      <c r="G31" s="2683"/>
      <c r="H31" s="2683"/>
      <c r="I31" s="2683"/>
      <c r="J31" s="2683"/>
      <c r="K31" s="2684"/>
      <c r="L31" s="2685">
        <f>金銭出納簿!I28</f>
        <v>0</v>
      </c>
      <c r="M31" s="2686"/>
      <c r="N31" s="2686"/>
      <c r="O31" s="2686"/>
      <c r="P31" s="2686"/>
      <c r="Q31" s="2687"/>
      <c r="R31" s="2688"/>
      <c r="S31" s="2689"/>
      <c r="T31" s="2689"/>
      <c r="U31" s="2689"/>
      <c r="V31" s="2689"/>
      <c r="W31" s="2689"/>
      <c r="X31" s="2689"/>
      <c r="Y31" s="2690"/>
    </row>
    <row r="32" spans="1:32" s="316" customFormat="1" ht="26.25" customHeight="1" thickBot="1" x14ac:dyDescent="0.6">
      <c r="B32" s="2673"/>
      <c r="C32" s="323" t="s">
        <v>964</v>
      </c>
      <c r="D32" s="2683" t="s">
        <v>853</v>
      </c>
      <c r="E32" s="2683"/>
      <c r="F32" s="2683"/>
      <c r="G32" s="2683"/>
      <c r="H32" s="2683"/>
      <c r="I32" s="2683"/>
      <c r="J32" s="2683"/>
      <c r="K32" s="2684"/>
      <c r="L32" s="2691">
        <f>SUM(金銭出納簿!D29,金銭出納簿!I29)</f>
        <v>0</v>
      </c>
      <c r="M32" s="2692"/>
      <c r="N32" s="2692"/>
      <c r="O32" s="2692"/>
      <c r="P32" s="2692"/>
      <c r="Q32" s="2693"/>
      <c r="R32" s="2694"/>
      <c r="S32" s="2695"/>
      <c r="T32" s="2695"/>
      <c r="U32" s="2695"/>
      <c r="V32" s="2695"/>
      <c r="W32" s="2695"/>
      <c r="X32" s="2695"/>
      <c r="Y32" s="2696"/>
    </row>
    <row r="33" spans="1:28" s="316" customFormat="1" ht="26.25" customHeight="1" thickTop="1" x14ac:dyDescent="0.55000000000000004">
      <c r="B33" s="2674"/>
      <c r="C33" s="2665" t="s">
        <v>948</v>
      </c>
      <c r="D33" s="2666"/>
      <c r="E33" s="2666"/>
      <c r="F33" s="2666"/>
      <c r="G33" s="2666"/>
      <c r="H33" s="2666"/>
      <c r="I33" s="2666"/>
      <c r="J33" s="2666"/>
      <c r="K33" s="2667"/>
      <c r="L33" s="2668">
        <f>SUM(L28:Q32)</f>
        <v>0</v>
      </c>
      <c r="M33" s="2668"/>
      <c r="N33" s="2668"/>
      <c r="O33" s="2668"/>
      <c r="P33" s="2668"/>
      <c r="Q33" s="2668"/>
      <c r="R33" s="2669"/>
      <c r="S33" s="2670"/>
      <c r="T33" s="2670"/>
      <c r="U33" s="2670"/>
      <c r="V33" s="2670"/>
      <c r="W33" s="2670"/>
      <c r="X33" s="2670"/>
      <c r="Y33" s="2671"/>
    </row>
    <row r="34" spans="1:28" s="316" customFormat="1" ht="16.5" customHeight="1" x14ac:dyDescent="0.55000000000000004">
      <c r="B34" s="326"/>
      <c r="C34" s="133"/>
      <c r="D34" s="133"/>
      <c r="E34" s="133"/>
      <c r="F34" s="133"/>
      <c r="G34" s="133"/>
      <c r="H34" s="133"/>
      <c r="I34" s="133"/>
      <c r="J34" s="133"/>
      <c r="K34" s="133"/>
      <c r="L34" s="325"/>
      <c r="M34" s="325"/>
      <c r="N34" s="325"/>
      <c r="O34" s="325"/>
      <c r="P34" s="325"/>
      <c r="Q34" s="325"/>
      <c r="R34" s="133"/>
      <c r="S34" s="133"/>
      <c r="T34" s="133"/>
      <c r="U34" s="133"/>
      <c r="V34" s="133"/>
      <c r="W34" s="133"/>
      <c r="X34" s="133"/>
      <c r="Y34" s="133"/>
      <c r="Z34" s="133"/>
      <c r="AA34" s="133"/>
      <c r="AB34" s="133"/>
    </row>
    <row r="35" spans="1:28" s="316" customFormat="1" ht="28.5" customHeight="1" x14ac:dyDescent="0.55000000000000004">
      <c r="B35" s="2672" t="s">
        <v>963</v>
      </c>
      <c r="C35" s="2298" t="s">
        <v>962</v>
      </c>
      <c r="D35" s="2299"/>
      <c r="E35" s="2299"/>
      <c r="F35" s="2299"/>
      <c r="G35" s="2299"/>
      <c r="H35" s="2299"/>
      <c r="I35" s="2299"/>
      <c r="J35" s="2299"/>
      <c r="K35" s="2300"/>
      <c r="L35" s="2716" t="s">
        <v>961</v>
      </c>
      <c r="M35" s="2716"/>
      <c r="N35" s="2716"/>
      <c r="O35" s="2716"/>
      <c r="P35" s="2716"/>
      <c r="Q35" s="2716"/>
      <c r="R35" s="2298" t="s">
        <v>960</v>
      </c>
      <c r="S35" s="2299"/>
      <c r="T35" s="2299"/>
      <c r="U35" s="2299"/>
      <c r="V35" s="2299"/>
      <c r="W35" s="2299"/>
      <c r="X35" s="2299"/>
      <c r="Y35" s="2300"/>
    </row>
    <row r="36" spans="1:28" s="316" customFormat="1" ht="37.5" customHeight="1" x14ac:dyDescent="0.6">
      <c r="B36" s="2673"/>
      <c r="C36" s="324" t="s">
        <v>959</v>
      </c>
      <c r="D36" s="2717" t="s">
        <v>958</v>
      </c>
      <c r="E36" s="2717"/>
      <c r="F36" s="2717"/>
      <c r="G36" s="2717"/>
      <c r="H36" s="2717"/>
      <c r="I36" s="2717"/>
      <c r="J36" s="2717"/>
      <c r="K36" s="2718"/>
      <c r="L36" s="2719">
        <f>SUM(L37:Q39)</f>
        <v>0</v>
      </c>
      <c r="M36" s="2720"/>
      <c r="N36" s="2720"/>
      <c r="O36" s="2720"/>
      <c r="P36" s="2720"/>
      <c r="Q36" s="2721"/>
      <c r="R36" s="2680"/>
      <c r="S36" s="2681"/>
      <c r="T36" s="2681"/>
      <c r="U36" s="2681"/>
      <c r="V36" s="2681"/>
      <c r="W36" s="2681"/>
      <c r="X36" s="2681"/>
      <c r="Y36" s="2682"/>
      <c r="AA36" s="292"/>
    </row>
    <row r="37" spans="1:28" s="316" customFormat="1" ht="26.25" customHeight="1" x14ac:dyDescent="0.55000000000000004">
      <c r="B37" s="2673"/>
      <c r="C37" s="322"/>
      <c r="D37" s="2722" t="s">
        <v>955</v>
      </c>
      <c r="E37" s="2722"/>
      <c r="F37" s="2722"/>
      <c r="G37" s="2722"/>
      <c r="H37" s="2722"/>
      <c r="I37" s="2722"/>
      <c r="J37" s="2722"/>
      <c r="K37" s="2723"/>
      <c r="L37" s="2685">
        <f>金銭出納簿!E30</f>
        <v>0</v>
      </c>
      <c r="M37" s="2686"/>
      <c r="N37" s="2686"/>
      <c r="O37" s="2686"/>
      <c r="P37" s="2686"/>
      <c r="Q37" s="2687"/>
      <c r="R37" s="2688"/>
      <c r="S37" s="2689"/>
      <c r="T37" s="2689"/>
      <c r="U37" s="2689"/>
      <c r="V37" s="2689"/>
      <c r="W37" s="2689"/>
      <c r="X37" s="2689"/>
      <c r="Y37" s="2690"/>
    </row>
    <row r="38" spans="1:28" s="316" customFormat="1" ht="26.25" customHeight="1" x14ac:dyDescent="0.55000000000000004">
      <c r="B38" s="2673"/>
      <c r="C38" s="322"/>
      <c r="D38" s="2722" t="s">
        <v>849</v>
      </c>
      <c r="E38" s="2722"/>
      <c r="F38" s="2722"/>
      <c r="G38" s="2722"/>
      <c r="H38" s="2722"/>
      <c r="I38" s="2722"/>
      <c r="J38" s="2722"/>
      <c r="K38" s="2723"/>
      <c r="L38" s="2685">
        <f>金銭出納簿!E31</f>
        <v>0</v>
      </c>
      <c r="M38" s="2686"/>
      <c r="N38" s="2686"/>
      <c r="O38" s="2686"/>
      <c r="P38" s="2686"/>
      <c r="Q38" s="2687"/>
      <c r="R38" s="2688"/>
      <c r="S38" s="2689"/>
      <c r="T38" s="2689"/>
      <c r="U38" s="2689"/>
      <c r="V38" s="2689"/>
      <c r="W38" s="2689"/>
      <c r="X38" s="2689"/>
      <c r="Y38" s="2690"/>
    </row>
    <row r="39" spans="1:28" s="316" customFormat="1" ht="26.25" customHeight="1" x14ac:dyDescent="0.55000000000000004">
      <c r="B39" s="2673"/>
      <c r="C39" s="321"/>
      <c r="D39" s="2722" t="s">
        <v>954</v>
      </c>
      <c r="E39" s="2722"/>
      <c r="F39" s="2722"/>
      <c r="G39" s="2722"/>
      <c r="H39" s="2722"/>
      <c r="I39" s="2722"/>
      <c r="J39" s="2722"/>
      <c r="K39" s="2723"/>
      <c r="L39" s="2685">
        <f>金銭出納簿!E32</f>
        <v>0</v>
      </c>
      <c r="M39" s="2686"/>
      <c r="N39" s="2686"/>
      <c r="O39" s="2686"/>
      <c r="P39" s="2686"/>
      <c r="Q39" s="2687"/>
      <c r="R39" s="2688"/>
      <c r="S39" s="2689"/>
      <c r="T39" s="2689"/>
      <c r="U39" s="2689"/>
      <c r="V39" s="2689"/>
      <c r="W39" s="2689"/>
      <c r="X39" s="2689"/>
      <c r="Y39" s="2690"/>
    </row>
    <row r="40" spans="1:28" s="316" customFormat="1" ht="29.25" customHeight="1" x14ac:dyDescent="0.55000000000000004">
      <c r="B40" s="2673"/>
      <c r="C40" s="323" t="s">
        <v>957</v>
      </c>
      <c r="D40" s="2727" t="s">
        <v>956</v>
      </c>
      <c r="E40" s="2727"/>
      <c r="F40" s="2727"/>
      <c r="G40" s="2727"/>
      <c r="H40" s="2727"/>
      <c r="I40" s="2727"/>
      <c r="J40" s="2727"/>
      <c r="K40" s="2728"/>
      <c r="L40" s="2729">
        <f>SUM(L41:Q43)</f>
        <v>0</v>
      </c>
      <c r="M40" s="2730"/>
      <c r="N40" s="2730"/>
      <c r="O40" s="2730"/>
      <c r="P40" s="2730"/>
      <c r="Q40" s="2731"/>
      <c r="R40" s="2688"/>
      <c r="S40" s="2689"/>
      <c r="T40" s="2689"/>
      <c r="U40" s="2689"/>
      <c r="V40" s="2689"/>
      <c r="W40" s="2689"/>
      <c r="X40" s="2689"/>
      <c r="Y40" s="2690"/>
    </row>
    <row r="41" spans="1:28" s="316" customFormat="1" ht="26.25" customHeight="1" x14ac:dyDescent="0.55000000000000004">
      <c r="B41" s="2673"/>
      <c r="C41" s="322"/>
      <c r="D41" s="2722" t="s">
        <v>955</v>
      </c>
      <c r="E41" s="2722"/>
      <c r="F41" s="2722"/>
      <c r="G41" s="2722"/>
      <c r="H41" s="2722"/>
      <c r="I41" s="2722"/>
      <c r="J41" s="2722"/>
      <c r="K41" s="2723"/>
      <c r="L41" s="2685">
        <f>金銭出納簿!K30</f>
        <v>0</v>
      </c>
      <c r="M41" s="2686"/>
      <c r="N41" s="2686"/>
      <c r="O41" s="2686"/>
      <c r="P41" s="2686"/>
      <c r="Q41" s="2687"/>
      <c r="R41" s="2688"/>
      <c r="S41" s="2689"/>
      <c r="T41" s="2689"/>
      <c r="U41" s="2689"/>
      <c r="V41" s="2689"/>
      <c r="W41" s="2689"/>
      <c r="X41" s="2689"/>
      <c r="Y41" s="2690"/>
    </row>
    <row r="42" spans="1:28" s="316" customFormat="1" ht="26.25" customHeight="1" x14ac:dyDescent="0.55000000000000004">
      <c r="B42" s="2673"/>
      <c r="C42" s="322"/>
      <c r="D42" s="2722" t="s">
        <v>849</v>
      </c>
      <c r="E42" s="2722"/>
      <c r="F42" s="2722"/>
      <c r="G42" s="2722"/>
      <c r="H42" s="2722"/>
      <c r="I42" s="2722"/>
      <c r="J42" s="2722"/>
      <c r="K42" s="2723"/>
      <c r="L42" s="2685">
        <f>金銭出納簿!K31</f>
        <v>0</v>
      </c>
      <c r="M42" s="2686"/>
      <c r="N42" s="2686"/>
      <c r="O42" s="2686"/>
      <c r="P42" s="2686"/>
      <c r="Q42" s="2687"/>
      <c r="R42" s="2688"/>
      <c r="S42" s="2689"/>
      <c r="T42" s="2689"/>
      <c r="U42" s="2689"/>
      <c r="V42" s="2689"/>
      <c r="W42" s="2689"/>
      <c r="X42" s="2689"/>
      <c r="Y42" s="2690"/>
    </row>
    <row r="43" spans="1:28" s="316" customFormat="1" ht="26.25" customHeight="1" x14ac:dyDescent="0.55000000000000004">
      <c r="B43" s="2673"/>
      <c r="C43" s="321"/>
      <c r="D43" s="2722" t="s">
        <v>954</v>
      </c>
      <c r="E43" s="2722"/>
      <c r="F43" s="2722"/>
      <c r="G43" s="2722"/>
      <c r="H43" s="2722"/>
      <c r="I43" s="2722"/>
      <c r="J43" s="2722"/>
      <c r="K43" s="2723"/>
      <c r="L43" s="2685">
        <f>金銭出納簿!K32</f>
        <v>0</v>
      </c>
      <c r="M43" s="2686"/>
      <c r="N43" s="2686"/>
      <c r="O43" s="2686"/>
      <c r="P43" s="2686"/>
      <c r="Q43" s="2687"/>
      <c r="R43" s="2688"/>
      <c r="S43" s="2689"/>
      <c r="T43" s="2689"/>
      <c r="U43" s="2689"/>
      <c r="V43" s="2689"/>
      <c r="W43" s="2689"/>
      <c r="X43" s="2689"/>
      <c r="Y43" s="2690"/>
    </row>
    <row r="44" spans="1:28" s="316" customFormat="1" ht="25.5" customHeight="1" x14ac:dyDescent="0.55000000000000004">
      <c r="B44" s="2673"/>
      <c r="C44" s="320" t="s">
        <v>953</v>
      </c>
      <c r="D44" s="2722" t="s">
        <v>846</v>
      </c>
      <c r="E44" s="2722"/>
      <c r="F44" s="2722"/>
      <c r="G44" s="2722"/>
      <c r="H44" s="2722"/>
      <c r="I44" s="2722"/>
      <c r="J44" s="2722"/>
      <c r="K44" s="2723"/>
      <c r="L44" s="2685">
        <f>SUM(金銭出納簿!E33,金銭出納簿!K33)</f>
        <v>0</v>
      </c>
      <c r="M44" s="2686"/>
      <c r="N44" s="2686"/>
      <c r="O44" s="2686"/>
      <c r="P44" s="2686"/>
      <c r="Q44" s="2687"/>
      <c r="R44" s="2688"/>
      <c r="S44" s="2689"/>
      <c r="T44" s="2689"/>
      <c r="U44" s="2689"/>
      <c r="V44" s="2689"/>
      <c r="W44" s="2689"/>
      <c r="X44" s="2689"/>
      <c r="Y44" s="2690"/>
    </row>
    <row r="45" spans="1:28" s="316" customFormat="1" ht="38.25" customHeight="1" x14ac:dyDescent="0.55000000000000004">
      <c r="B45" s="2673"/>
      <c r="C45" s="320" t="s">
        <v>952</v>
      </c>
      <c r="D45" s="2722" t="s">
        <v>951</v>
      </c>
      <c r="E45" s="2722"/>
      <c r="F45" s="2722"/>
      <c r="G45" s="2722"/>
      <c r="H45" s="2722"/>
      <c r="I45" s="2722"/>
      <c r="J45" s="2722"/>
      <c r="K45" s="2723"/>
      <c r="L45" s="2685">
        <f>金銭出納簿!E34</f>
        <v>0</v>
      </c>
      <c r="M45" s="2686"/>
      <c r="N45" s="2686"/>
      <c r="O45" s="2686"/>
      <c r="P45" s="2686"/>
      <c r="Q45" s="2687"/>
      <c r="R45" s="2724"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725"/>
      <c r="T45" s="2725"/>
      <c r="U45" s="2725"/>
      <c r="V45" s="2725"/>
      <c r="W45" s="2725"/>
      <c r="X45" s="2725"/>
      <c r="Y45" s="2726"/>
    </row>
    <row r="46" spans="1:28" s="316" customFormat="1" ht="35.25" customHeight="1" thickBot="1" x14ac:dyDescent="0.6">
      <c r="B46" s="2673"/>
      <c r="C46" s="320" t="s">
        <v>950</v>
      </c>
      <c r="D46" s="2722" t="s">
        <v>949</v>
      </c>
      <c r="E46" s="2722"/>
      <c r="F46" s="2722"/>
      <c r="G46" s="2722"/>
      <c r="H46" s="2722"/>
      <c r="I46" s="2722"/>
      <c r="J46" s="2722"/>
      <c r="K46" s="2723"/>
      <c r="L46" s="2685">
        <f>金銭出納簿!K34</f>
        <v>0</v>
      </c>
      <c r="M46" s="2686"/>
      <c r="N46" s="2686"/>
      <c r="O46" s="2686"/>
      <c r="P46" s="2686"/>
      <c r="Q46" s="2687"/>
      <c r="R46" s="2724"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25"/>
      <c r="T46" s="2725"/>
      <c r="U46" s="2725"/>
      <c r="V46" s="2725"/>
      <c r="W46" s="2725"/>
      <c r="X46" s="2725"/>
      <c r="Y46" s="2726"/>
      <c r="Z46" s="133"/>
      <c r="AA46" s="133"/>
      <c r="AB46" s="133"/>
    </row>
    <row r="47" spans="1:28" s="316" customFormat="1" ht="27" customHeight="1" thickTop="1" x14ac:dyDescent="0.55000000000000004">
      <c r="B47" s="2674"/>
      <c r="C47" s="2713" t="s">
        <v>948</v>
      </c>
      <c r="D47" s="2714"/>
      <c r="E47" s="2714"/>
      <c r="F47" s="2714"/>
      <c r="G47" s="2714"/>
      <c r="H47" s="2714"/>
      <c r="I47" s="2714"/>
      <c r="J47" s="2714"/>
      <c r="K47" s="2715"/>
      <c r="L47" s="2668">
        <f>SUM(L36,L40,L44:Q46)</f>
        <v>0</v>
      </c>
      <c r="M47" s="2668"/>
      <c r="N47" s="2668"/>
      <c r="O47" s="2668"/>
      <c r="P47" s="2668"/>
      <c r="Q47" s="2668"/>
      <c r="R47" s="2669"/>
      <c r="S47" s="2670"/>
      <c r="T47" s="2670"/>
      <c r="U47" s="2670"/>
      <c r="V47" s="2670"/>
      <c r="W47" s="2670"/>
      <c r="X47" s="2670"/>
      <c r="Y47" s="2671"/>
    </row>
    <row r="48" spans="1:28" s="316" customFormat="1" ht="9" customHeight="1" x14ac:dyDescent="0.55000000000000004">
      <c r="A48" s="319"/>
      <c r="B48" s="319"/>
      <c r="C48" s="313"/>
      <c r="D48" s="133"/>
      <c r="E48" s="133"/>
      <c r="F48" s="133"/>
      <c r="G48" s="133"/>
      <c r="H48" s="133"/>
      <c r="I48" s="133"/>
      <c r="J48" s="318"/>
      <c r="K48" s="318"/>
      <c r="L48" s="318"/>
      <c r="M48" s="318"/>
      <c r="N48" s="318"/>
      <c r="O48" s="318"/>
      <c r="P48" s="318"/>
      <c r="Q48" s="318"/>
      <c r="R48" s="317"/>
      <c r="S48" s="317"/>
      <c r="T48" s="317"/>
      <c r="U48" s="317"/>
      <c r="V48" s="317"/>
      <c r="W48" s="133"/>
      <c r="X48" s="133"/>
      <c r="Y48" s="133"/>
      <c r="Z48" s="133"/>
      <c r="AA48" s="133"/>
      <c r="AB48" s="133"/>
    </row>
    <row r="49" spans="1:26" ht="24.75" customHeight="1" x14ac:dyDescent="0.2">
      <c r="A49" s="999" t="s">
        <v>947</v>
      </c>
      <c r="B49" s="999"/>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row>
    <row r="50" spans="1:26" ht="24" customHeight="1" x14ac:dyDescent="0.2">
      <c r="A50" s="999"/>
      <c r="B50" s="1000" t="s">
        <v>4994</v>
      </c>
      <c r="C50" s="999"/>
      <c r="D50" s="999"/>
      <c r="E50" s="999"/>
      <c r="F50" s="999"/>
      <c r="G50" s="999"/>
      <c r="H50" s="999"/>
      <c r="I50" s="999"/>
      <c r="J50" s="999"/>
      <c r="K50" s="999"/>
      <c r="L50" s="999"/>
      <c r="M50" s="999"/>
      <c r="N50" s="999"/>
      <c r="O50" s="999"/>
      <c r="P50" s="999"/>
      <c r="Q50" s="999"/>
      <c r="R50" s="999"/>
      <c r="S50" s="999"/>
      <c r="T50" s="999"/>
      <c r="U50" s="999"/>
      <c r="V50" s="999"/>
      <c r="W50" s="999"/>
      <c r="X50" s="999"/>
      <c r="Y50" s="999"/>
      <c r="Z50" s="999"/>
    </row>
    <row r="51" spans="1:26" s="315" customFormat="1" ht="24" customHeight="1" x14ac:dyDescent="0.2">
      <c r="A51" s="1001"/>
      <c r="B51" s="2775" t="s">
        <v>946</v>
      </c>
      <c r="C51" s="2776"/>
      <c r="D51" s="2776"/>
      <c r="E51" s="2777"/>
      <c r="F51" s="2778" t="s">
        <v>442</v>
      </c>
      <c r="G51" s="2779"/>
      <c r="H51" s="2779"/>
      <c r="I51" s="2779"/>
      <c r="J51" s="2779"/>
      <c r="K51" s="2780"/>
      <c r="L51" s="1001"/>
      <c r="M51" s="1002"/>
      <c r="N51" s="1002"/>
      <c r="O51" s="1002"/>
      <c r="P51" s="1003"/>
      <c r="Q51" s="1003"/>
      <c r="R51" s="1003"/>
      <c r="S51" s="1003"/>
      <c r="T51" s="1003"/>
      <c r="U51" s="1003"/>
      <c r="V51" s="1003"/>
      <c r="W51" s="1003"/>
      <c r="X51" s="1003"/>
      <c r="Y51" s="1003"/>
      <c r="Z51" s="1004"/>
    </row>
    <row r="52" spans="1:26" s="314" customFormat="1" ht="30.75" customHeight="1" x14ac:dyDescent="0.65">
      <c r="A52" s="1005" t="s">
        <v>945</v>
      </c>
      <c r="B52" s="1006"/>
      <c r="C52" s="1006"/>
      <c r="D52" s="1007"/>
      <c r="E52" s="1007"/>
      <c r="F52" s="1008"/>
      <c r="G52" s="1007"/>
      <c r="H52" s="1007"/>
      <c r="I52" s="1007"/>
      <c r="J52" s="1007"/>
      <c r="K52" s="1007"/>
      <c r="L52" s="1007"/>
      <c r="M52" s="1003"/>
      <c r="N52" s="1003"/>
      <c r="O52" s="1003"/>
      <c r="P52" s="1003"/>
      <c r="Q52" s="1003"/>
      <c r="R52" s="1003"/>
      <c r="S52" s="1003"/>
      <c r="T52" s="1003"/>
      <c r="U52" s="1003"/>
      <c r="V52" s="1003"/>
      <c r="W52" s="1003"/>
      <c r="X52" s="1003"/>
      <c r="Y52" s="1003"/>
      <c r="Z52" s="1006"/>
    </row>
    <row r="53" spans="1:26" s="133" customFormat="1" ht="24" customHeight="1" x14ac:dyDescent="0.2">
      <c r="A53" s="1009" t="s">
        <v>944</v>
      </c>
      <c r="B53" s="1010" t="s">
        <v>882</v>
      </c>
      <c r="C53" s="1011"/>
      <c r="D53" s="1011"/>
      <c r="E53" s="1011"/>
      <c r="F53" s="1012"/>
      <c r="G53" s="1012"/>
      <c r="H53" s="1012"/>
      <c r="I53" s="1012"/>
      <c r="J53" s="1012"/>
      <c r="K53" s="1012"/>
      <c r="L53" s="1013"/>
      <c r="M53" s="580"/>
      <c r="N53" s="580"/>
      <c r="O53" s="580"/>
      <c r="P53" s="1013"/>
      <c r="Q53" s="1013"/>
      <c r="R53" s="1013"/>
      <c r="S53" s="1013"/>
      <c r="T53" s="1013"/>
      <c r="U53" s="1013"/>
      <c r="V53" s="1013"/>
      <c r="W53" s="1013"/>
      <c r="X53" s="1013"/>
      <c r="Y53" s="1013"/>
      <c r="Z53" s="580"/>
    </row>
    <row r="54" spans="1:26" ht="23.25" customHeight="1" x14ac:dyDescent="0.2">
      <c r="A54" s="580"/>
      <c r="B54" s="2396" t="s">
        <v>943</v>
      </c>
      <c r="C54" s="2164"/>
      <c r="D54" s="2164"/>
      <c r="E54" s="2397"/>
      <c r="F54" s="2396" t="s">
        <v>942</v>
      </c>
      <c r="G54" s="2164"/>
      <c r="H54" s="2164"/>
      <c r="I54" s="2164"/>
      <c r="J54" s="2164"/>
      <c r="K54" s="2301" t="s">
        <v>4658</v>
      </c>
      <c r="L54" s="2301"/>
      <c r="M54" s="2301"/>
      <c r="N54" s="2301"/>
      <c r="O54" s="2301"/>
      <c r="P54" s="2301"/>
      <c r="Q54" s="580"/>
      <c r="R54" s="580"/>
      <c r="S54" s="795"/>
      <c r="T54" s="795"/>
      <c r="U54" s="795"/>
      <c r="V54" s="795"/>
      <c r="W54" s="795"/>
      <c r="X54" s="795"/>
      <c r="Y54" s="795"/>
      <c r="Z54" s="795"/>
    </row>
    <row r="55" spans="1:26" ht="23.25" customHeight="1" x14ac:dyDescent="0.2">
      <c r="A55" s="580"/>
      <c r="B55" s="2781"/>
      <c r="C55" s="2302"/>
      <c r="D55" s="2302"/>
      <c r="E55" s="2782"/>
      <c r="F55" s="2781"/>
      <c r="G55" s="2302"/>
      <c r="H55" s="2302"/>
      <c r="I55" s="2302"/>
      <c r="J55" s="2302"/>
      <c r="K55" s="2786"/>
      <c r="L55" s="2786"/>
      <c r="M55" s="2786"/>
      <c r="N55" s="2786"/>
      <c r="O55" s="2786"/>
      <c r="P55" s="2786"/>
      <c r="Q55" s="795"/>
      <c r="R55" s="795"/>
      <c r="S55" s="795"/>
      <c r="T55" s="795"/>
      <c r="U55" s="795"/>
      <c r="V55" s="795"/>
      <c r="W55" s="795"/>
      <c r="X55" s="795"/>
      <c r="Y55" s="795"/>
      <c r="Z55" s="795"/>
    </row>
    <row r="56" spans="1:26" s="312" customFormat="1" ht="29.25" customHeight="1" x14ac:dyDescent="0.65">
      <c r="A56" s="2783" t="s">
        <v>941</v>
      </c>
      <c r="B56" s="2783"/>
      <c r="C56" s="2783"/>
      <c r="D56" s="2783"/>
      <c r="E56" s="2783"/>
      <c r="F56" s="2783"/>
      <c r="G56" s="2783"/>
      <c r="H56" s="2783"/>
      <c r="I56" s="2783"/>
      <c r="J56" s="2783"/>
      <c r="K56" s="2783"/>
      <c r="L56" s="2783"/>
      <c r="M56" s="2783"/>
      <c r="N56" s="2783"/>
      <c r="O56" s="2783"/>
      <c r="P56" s="2783"/>
      <c r="Q56" s="2783"/>
      <c r="R56" s="2783"/>
      <c r="S56" s="2783"/>
      <c r="T56" s="2783"/>
      <c r="U56" s="2783"/>
      <c r="V56" s="2783"/>
      <c r="W56" s="2783"/>
      <c r="X56" s="2783"/>
      <c r="Y56" s="2783"/>
      <c r="Z56" s="2783"/>
    </row>
    <row r="57" spans="1:26" s="305" customFormat="1" ht="16.5" customHeight="1" x14ac:dyDescent="0.2">
      <c r="A57" s="1000"/>
      <c r="B57" s="1000" t="s">
        <v>940</v>
      </c>
      <c r="C57" s="1000"/>
      <c r="D57" s="1000"/>
      <c r="E57" s="1000"/>
      <c r="F57" s="1000"/>
      <c r="G57" s="1000"/>
      <c r="H57" s="1000"/>
      <c r="I57" s="1000"/>
      <c r="J57" s="1000"/>
      <c r="K57" s="1000"/>
      <c r="L57" s="1000"/>
      <c r="M57" s="1000"/>
      <c r="N57" s="1000"/>
      <c r="O57" s="1000"/>
      <c r="P57" s="1000"/>
      <c r="Q57" s="1000"/>
      <c r="R57" s="1000"/>
      <c r="S57" s="1000"/>
      <c r="T57" s="1000"/>
      <c r="U57" s="1000"/>
      <c r="V57" s="1000"/>
      <c r="W57" s="1000"/>
      <c r="X57" s="1000"/>
      <c r="Y57" s="1000"/>
      <c r="Z57" s="1000"/>
    </row>
    <row r="58" spans="1:26" s="305" customFormat="1" ht="40" customHeight="1" x14ac:dyDescent="0.2">
      <c r="B58" s="2784" t="s">
        <v>4908</v>
      </c>
      <c r="C58" s="2784"/>
      <c r="D58" s="2784"/>
      <c r="E58" s="2784"/>
      <c r="F58" s="2784"/>
      <c r="G58" s="2784"/>
      <c r="H58" s="2784"/>
      <c r="I58" s="2784"/>
      <c r="J58" s="2784"/>
      <c r="K58" s="2784"/>
      <c r="L58" s="2784"/>
      <c r="M58" s="2784"/>
      <c r="N58" s="2784"/>
      <c r="O58" s="2784"/>
      <c r="P58" s="2784"/>
      <c r="Q58" s="2784"/>
      <c r="R58" s="2784"/>
      <c r="S58" s="2784"/>
      <c r="T58" s="2784"/>
      <c r="U58" s="2784"/>
      <c r="V58" s="2784"/>
      <c r="W58" s="2784"/>
      <c r="X58" s="2784"/>
      <c r="Y58" s="2784"/>
      <c r="Z58" s="165"/>
    </row>
    <row r="59" spans="1:26" s="305" customFormat="1" ht="16.5" customHeight="1" x14ac:dyDescent="0.2">
      <c r="B59" s="2785" t="s">
        <v>4750</v>
      </c>
      <c r="C59" s="2785"/>
      <c r="D59" s="2785"/>
      <c r="E59" s="2785"/>
      <c r="F59" s="2785"/>
      <c r="G59" s="2785"/>
      <c r="H59" s="2785"/>
      <c r="I59" s="2785"/>
      <c r="J59" s="2785"/>
      <c r="K59" s="2785"/>
      <c r="L59" s="2785"/>
      <c r="M59" s="2785"/>
      <c r="N59" s="2785"/>
      <c r="O59" s="2785"/>
      <c r="P59" s="2785"/>
      <c r="Q59" s="2785"/>
      <c r="R59" s="2785"/>
      <c r="S59" s="2785"/>
      <c r="T59" s="2785"/>
      <c r="U59" s="2785"/>
      <c r="V59" s="2785"/>
      <c r="W59" s="2785"/>
      <c r="X59" s="2785"/>
      <c r="Y59" s="2785"/>
      <c r="Z59" s="2785"/>
    </row>
    <row r="60" spans="1:26" s="312" customFormat="1" ht="24" customHeight="1" x14ac:dyDescent="0.65">
      <c r="A60" s="293" t="s">
        <v>59</v>
      </c>
      <c r="B60" s="167"/>
      <c r="C60" s="167"/>
      <c r="D60" s="167"/>
      <c r="E60" s="167"/>
      <c r="F60" s="167"/>
      <c r="G60" s="167"/>
      <c r="H60" s="167"/>
      <c r="I60" s="167"/>
      <c r="J60" s="167"/>
      <c r="K60" s="167"/>
      <c r="L60" s="167"/>
      <c r="M60" s="167"/>
      <c r="N60" s="167"/>
      <c r="O60" s="167"/>
      <c r="P60" s="167"/>
      <c r="Q60" s="167"/>
      <c r="R60" s="167"/>
      <c r="S60" s="167"/>
      <c r="T60" s="167"/>
      <c r="U60" s="167"/>
      <c r="V60" s="167"/>
      <c r="W60" s="167"/>
    </row>
    <row r="61" spans="1:26" s="305" customFormat="1" ht="16.5" customHeight="1" x14ac:dyDescent="0.2">
      <c r="B61" s="305" t="s">
        <v>939</v>
      </c>
    </row>
    <row r="62" spans="1:26" s="133" customFormat="1" ht="36.65" customHeight="1" x14ac:dyDescent="0.2">
      <c r="B62" s="2298" t="s">
        <v>938</v>
      </c>
      <c r="C62" s="2299"/>
      <c r="D62" s="2299"/>
      <c r="E62" s="2300"/>
      <c r="F62" s="2298" t="s">
        <v>100</v>
      </c>
      <c r="G62" s="2299"/>
      <c r="H62" s="2299"/>
      <c r="I62" s="2299"/>
      <c r="J62" s="2299"/>
      <c r="K62" s="2299"/>
      <c r="L62" s="2299"/>
      <c r="M62" s="2300"/>
      <c r="N62" s="164" t="s">
        <v>890</v>
      </c>
      <c r="O62" s="164" t="s">
        <v>895</v>
      </c>
      <c r="P62" s="2152" t="s">
        <v>173</v>
      </c>
      <c r="Q62" s="2153"/>
      <c r="R62" s="2153"/>
      <c r="S62" s="2153"/>
      <c r="T62" s="2153"/>
      <c r="U62" s="2153"/>
      <c r="V62" s="2153"/>
      <c r="W62" s="2154"/>
    </row>
    <row r="63" spans="1:26" s="133" customFormat="1" ht="23.5" customHeight="1" x14ac:dyDescent="0.2">
      <c r="B63" s="2626" t="s">
        <v>937</v>
      </c>
      <c r="C63" s="2742" t="s">
        <v>102</v>
      </c>
      <c r="D63" s="2743"/>
      <c r="E63" s="2744"/>
      <c r="F63" s="2748" t="s">
        <v>103</v>
      </c>
      <c r="G63" s="2749"/>
      <c r="H63" s="2749"/>
      <c r="I63" s="2749"/>
      <c r="J63" s="2749"/>
      <c r="K63" s="2749"/>
      <c r="L63" s="2749"/>
      <c r="M63" s="2750"/>
      <c r="N63" s="509" t="str">
        <f>IF('別紙1 活動計画書'!M72="○","○","－")</f>
        <v>－</v>
      </c>
      <c r="O63" s="510" t="str">
        <f>IF(N63="－","－",IF(【選択肢】!V6&gt;0,"○","×"))</f>
        <v>－</v>
      </c>
      <c r="P63" s="2592"/>
      <c r="Q63" s="2593"/>
      <c r="R63" s="2593"/>
      <c r="S63" s="2593"/>
      <c r="T63" s="2593"/>
      <c r="U63" s="2593"/>
      <c r="V63" s="2593"/>
      <c r="W63" s="2594"/>
    </row>
    <row r="64" spans="1:26" s="133" customFormat="1" ht="23.5" customHeight="1" x14ac:dyDescent="0.2">
      <c r="B64" s="2626"/>
      <c r="C64" s="2745"/>
      <c r="D64" s="2746"/>
      <c r="E64" s="2747"/>
      <c r="F64" s="2732" t="s">
        <v>104</v>
      </c>
      <c r="G64" s="2733"/>
      <c r="H64" s="2733"/>
      <c r="I64" s="2733"/>
      <c r="J64" s="2733"/>
      <c r="K64" s="2733"/>
      <c r="L64" s="2733"/>
      <c r="M64" s="2734"/>
      <c r="N64" s="509" t="str">
        <f>IF('別紙1 活動計画書'!M73="○","○","－")</f>
        <v>－</v>
      </c>
      <c r="O64" s="534" t="str">
        <f>IF(N64="－","－",IF(【選択肢】!V7&gt;0,"○","×"))</f>
        <v>－</v>
      </c>
      <c r="P64" s="2592"/>
      <c r="Q64" s="2593"/>
      <c r="R64" s="2593"/>
      <c r="S64" s="2593"/>
      <c r="T64" s="2593"/>
      <c r="U64" s="2593"/>
      <c r="V64" s="2593"/>
      <c r="W64" s="2594"/>
    </row>
    <row r="65" spans="2:23" s="133" customFormat="1" ht="23.5" customHeight="1" x14ac:dyDescent="0.2">
      <c r="B65" s="2626"/>
      <c r="C65" s="2742" t="s">
        <v>105</v>
      </c>
      <c r="D65" s="2743"/>
      <c r="E65" s="2744"/>
      <c r="F65" s="2755" t="s">
        <v>4647</v>
      </c>
      <c r="G65" s="2756"/>
      <c r="H65" s="2756"/>
      <c r="I65" s="2756"/>
      <c r="J65" s="2756"/>
      <c r="K65" s="2756"/>
      <c r="L65" s="2756"/>
      <c r="M65" s="2757"/>
      <c r="N65" s="1423"/>
      <c r="O65" s="1424"/>
      <c r="P65" s="2761" t="s">
        <v>4993</v>
      </c>
      <c r="Q65" s="2762"/>
      <c r="R65" s="2762"/>
      <c r="S65" s="2762"/>
      <c r="T65" s="2762"/>
      <c r="U65" s="2762"/>
      <c r="V65" s="2762"/>
      <c r="W65" s="2763"/>
    </row>
    <row r="66" spans="2:23" s="133" customFormat="1" ht="23.5" customHeight="1" x14ac:dyDescent="0.2">
      <c r="B66" s="2626"/>
      <c r="C66" s="2767"/>
      <c r="D66" s="2768"/>
      <c r="E66" s="2769"/>
      <c r="F66" s="2758" t="s">
        <v>4648</v>
      </c>
      <c r="G66" s="2759"/>
      <c r="H66" s="2759"/>
      <c r="I66" s="2759"/>
      <c r="J66" s="2759"/>
      <c r="K66" s="2759"/>
      <c r="L66" s="2759"/>
      <c r="M66" s="2760"/>
      <c r="N66" s="1425"/>
      <c r="O66" s="1426"/>
      <c r="P66" s="2764" t="s">
        <v>4993</v>
      </c>
      <c r="Q66" s="2765"/>
      <c r="R66" s="2765"/>
      <c r="S66" s="2765"/>
      <c r="T66" s="2765"/>
      <c r="U66" s="2765"/>
      <c r="V66" s="2765"/>
      <c r="W66" s="2766"/>
    </row>
    <row r="67" spans="2:23" s="133" customFormat="1" ht="23.5" customHeight="1" x14ac:dyDescent="0.2">
      <c r="B67" s="2626"/>
      <c r="C67" s="2658" t="s">
        <v>106</v>
      </c>
      <c r="D67" s="2627" t="s">
        <v>107</v>
      </c>
      <c r="E67" s="2628"/>
      <c r="F67" s="2733" t="s">
        <v>936</v>
      </c>
      <c r="G67" s="2733"/>
      <c r="H67" s="2733"/>
      <c r="I67" s="2733"/>
      <c r="J67" s="2733"/>
      <c r="K67" s="2733"/>
      <c r="L67" s="2733"/>
      <c r="M67" s="2735"/>
      <c r="N67" s="2738" t="str">
        <f>IF('別紙1 活動計画書'!M75="○","○","－")</f>
        <v>－</v>
      </c>
      <c r="O67" s="2738" t="str">
        <f>IF(N67="－","－",IF(【選択肢】!V9&gt;0,"○","×"))</f>
        <v>－</v>
      </c>
      <c r="P67" s="2752"/>
      <c r="Q67" s="2753"/>
      <c r="R67" s="2753"/>
      <c r="S67" s="2753"/>
      <c r="T67" s="2753"/>
      <c r="U67" s="2753"/>
      <c r="V67" s="2753"/>
      <c r="W67" s="2754"/>
    </row>
    <row r="68" spans="2:23" s="133" customFormat="1" ht="23.5" customHeight="1" x14ac:dyDescent="0.2">
      <c r="B68" s="2626"/>
      <c r="C68" s="2658"/>
      <c r="D68" s="2627"/>
      <c r="E68" s="2628"/>
      <c r="F68" s="2736"/>
      <c r="G68" s="2736"/>
      <c r="H68" s="2736"/>
      <c r="I68" s="2736"/>
      <c r="J68" s="2736"/>
      <c r="K68" s="2736"/>
      <c r="L68" s="2736"/>
      <c r="M68" s="2737"/>
      <c r="N68" s="2739"/>
      <c r="O68" s="2739"/>
      <c r="P68" s="2740" t="s">
        <v>935</v>
      </c>
      <c r="Q68" s="2741"/>
      <c r="R68" s="2741"/>
      <c r="S68" s="2741"/>
      <c r="T68" s="998"/>
      <c r="U68" s="998"/>
      <c r="V68" s="2856">
        <v>0</v>
      </c>
      <c r="W68" s="2857"/>
    </row>
    <row r="69" spans="2:23" s="133" customFormat="1" ht="23.5" customHeight="1" x14ac:dyDescent="0.2">
      <c r="B69" s="2626"/>
      <c r="C69" s="2658"/>
      <c r="D69" s="2627"/>
      <c r="E69" s="2628"/>
      <c r="F69" s="2588" t="s">
        <v>934</v>
      </c>
      <c r="G69" s="2588"/>
      <c r="H69" s="2588"/>
      <c r="I69" s="2588"/>
      <c r="J69" s="2588"/>
      <c r="K69" s="2588"/>
      <c r="L69" s="2588"/>
      <c r="M69" s="2751"/>
      <c r="N69" s="510" t="str">
        <f>IF('別紙1 活動計画書'!M76="○","○","－")</f>
        <v>－</v>
      </c>
      <c r="O69" s="510" t="str">
        <f>IF(N69="－","－",IF(【選択肢】!V10&gt;0,"○","×"))</f>
        <v>－</v>
      </c>
      <c r="P69" s="2592"/>
      <c r="Q69" s="2593"/>
      <c r="R69" s="2593"/>
      <c r="S69" s="2593"/>
      <c r="T69" s="2593"/>
      <c r="U69" s="2593"/>
      <c r="V69" s="2593"/>
      <c r="W69" s="2594"/>
    </row>
    <row r="70" spans="2:23" s="133" customFormat="1" ht="23.5" customHeight="1" x14ac:dyDescent="0.2">
      <c r="B70" s="2626"/>
      <c r="C70" s="2658"/>
      <c r="D70" s="2627"/>
      <c r="E70" s="2628"/>
      <c r="F70" s="2588" t="s">
        <v>110</v>
      </c>
      <c r="G70" s="2588"/>
      <c r="H70" s="2588"/>
      <c r="I70" s="2588"/>
      <c r="J70" s="2588"/>
      <c r="K70" s="2588"/>
      <c r="L70" s="2588"/>
      <c r="M70" s="2589"/>
      <c r="N70" s="1393"/>
      <c r="O70" s="510" t="str">
        <f>IF(N70="－","－",IF(【選択肢】!V11&gt;0,"○","×"))</f>
        <v>×</v>
      </c>
      <c r="P70" s="2592"/>
      <c r="Q70" s="2593"/>
      <c r="R70" s="2593"/>
      <c r="S70" s="2593"/>
      <c r="T70" s="2593"/>
      <c r="U70" s="2593"/>
      <c r="V70" s="2593"/>
      <c r="W70" s="2594"/>
    </row>
    <row r="71" spans="2:23" s="133" customFormat="1" ht="23.5" customHeight="1" x14ac:dyDescent="0.2">
      <c r="B71" s="2626"/>
      <c r="C71" s="2658"/>
      <c r="D71" s="2627" t="s">
        <v>44</v>
      </c>
      <c r="E71" s="2628"/>
      <c r="F71" s="2588" t="s">
        <v>933</v>
      </c>
      <c r="G71" s="2588"/>
      <c r="H71" s="2588"/>
      <c r="I71" s="2588"/>
      <c r="J71" s="2588"/>
      <c r="K71" s="2588"/>
      <c r="L71" s="2588"/>
      <c r="M71" s="2589"/>
      <c r="N71" s="510" t="str">
        <f>IF('別紙1 活動計画書'!M78="○","○","－")</f>
        <v>－</v>
      </c>
      <c r="O71" s="510" t="str">
        <f>IF(N71="－","－",IF(【選択肢】!V12&gt;0,"○","×"))</f>
        <v>－</v>
      </c>
      <c r="P71" s="2592"/>
      <c r="Q71" s="2593"/>
      <c r="R71" s="2593"/>
      <c r="S71" s="2593"/>
      <c r="T71" s="2593"/>
      <c r="U71" s="2593"/>
      <c r="V71" s="2593"/>
      <c r="W71" s="2594"/>
    </row>
    <row r="72" spans="2:23" s="133" customFormat="1" ht="23.5" customHeight="1" x14ac:dyDescent="0.2">
      <c r="B72" s="2626"/>
      <c r="C72" s="2658"/>
      <c r="D72" s="2627"/>
      <c r="E72" s="2628"/>
      <c r="F72" s="2588" t="s">
        <v>932</v>
      </c>
      <c r="G72" s="2588"/>
      <c r="H72" s="2588"/>
      <c r="I72" s="2588"/>
      <c r="J72" s="2588"/>
      <c r="K72" s="2588"/>
      <c r="L72" s="2588"/>
      <c r="M72" s="2589"/>
      <c r="N72" s="510" t="str">
        <f>IF('別紙1 活動計画書'!M79="○","○","－")</f>
        <v>－</v>
      </c>
      <c r="O72" s="510" t="str">
        <f>IF(N72="－","－",IF(【選択肢】!V13&gt;0,"○","×"))</f>
        <v>－</v>
      </c>
      <c r="P72" s="2592"/>
      <c r="Q72" s="2593"/>
      <c r="R72" s="2593"/>
      <c r="S72" s="2593"/>
      <c r="T72" s="2593"/>
      <c r="U72" s="2593"/>
      <c r="V72" s="2593"/>
      <c r="W72" s="2594"/>
    </row>
    <row r="73" spans="2:23" s="133" customFormat="1" ht="23.5" customHeight="1" x14ac:dyDescent="0.2">
      <c r="B73" s="2626"/>
      <c r="C73" s="2658"/>
      <c r="D73" s="2627"/>
      <c r="E73" s="2628"/>
      <c r="F73" s="2588" t="s">
        <v>113</v>
      </c>
      <c r="G73" s="2588"/>
      <c r="H73" s="2588"/>
      <c r="I73" s="2588"/>
      <c r="J73" s="2588"/>
      <c r="K73" s="2588"/>
      <c r="L73" s="2588"/>
      <c r="M73" s="2589"/>
      <c r="N73" s="1393"/>
      <c r="O73" s="510" t="str">
        <f>IF(N73="－","－",IF(【選択肢】!V14&gt;0,"○","×"))</f>
        <v>×</v>
      </c>
      <c r="P73" s="2592"/>
      <c r="Q73" s="2593"/>
      <c r="R73" s="2593"/>
      <c r="S73" s="2593"/>
      <c r="T73" s="2593"/>
      <c r="U73" s="2593"/>
      <c r="V73" s="2593"/>
      <c r="W73" s="2594"/>
    </row>
    <row r="74" spans="2:23" s="133" customFormat="1" ht="23.5" customHeight="1" x14ac:dyDescent="0.2">
      <c r="B74" s="2626"/>
      <c r="C74" s="2658"/>
      <c r="D74" s="2627" t="s">
        <v>45</v>
      </c>
      <c r="E74" s="2628"/>
      <c r="F74" s="2588" t="s">
        <v>114</v>
      </c>
      <c r="G74" s="2588"/>
      <c r="H74" s="2588"/>
      <c r="I74" s="2588"/>
      <c r="J74" s="2588"/>
      <c r="K74" s="2588"/>
      <c r="L74" s="2588"/>
      <c r="M74" s="2589"/>
      <c r="N74" s="510" t="str">
        <f>IF('別紙1 活動計画書'!M81="○","○","－")</f>
        <v>－</v>
      </c>
      <c r="O74" s="510" t="str">
        <f>IF(N74="－","－",IF(【選択肢】!V15&gt;0,"○","×"))</f>
        <v>－</v>
      </c>
      <c r="P74" s="2592"/>
      <c r="Q74" s="2593"/>
      <c r="R74" s="2593"/>
      <c r="S74" s="2593"/>
      <c r="T74" s="2593"/>
      <c r="U74" s="2593"/>
      <c r="V74" s="2593"/>
      <c r="W74" s="2594"/>
    </row>
    <row r="75" spans="2:23" s="133" customFormat="1" ht="23.5" customHeight="1" x14ac:dyDescent="0.2">
      <c r="B75" s="2626"/>
      <c r="C75" s="2658"/>
      <c r="D75" s="2627"/>
      <c r="E75" s="2628"/>
      <c r="F75" s="2588" t="s">
        <v>931</v>
      </c>
      <c r="G75" s="2588"/>
      <c r="H75" s="2588"/>
      <c r="I75" s="2588"/>
      <c r="J75" s="2588"/>
      <c r="K75" s="2588"/>
      <c r="L75" s="2588"/>
      <c r="M75" s="2589"/>
      <c r="N75" s="1393"/>
      <c r="O75" s="510" t="str">
        <f>IF(N75="－","－",IF(【選択肢】!V16&gt;0,"○","×"))</f>
        <v>×</v>
      </c>
      <c r="P75" s="2592"/>
      <c r="Q75" s="2593"/>
      <c r="R75" s="2593"/>
      <c r="S75" s="2593"/>
      <c r="T75" s="2593"/>
      <c r="U75" s="2593"/>
      <c r="V75" s="2593"/>
      <c r="W75" s="2594"/>
    </row>
    <row r="76" spans="2:23" s="133" customFormat="1" ht="23.5" customHeight="1" x14ac:dyDescent="0.2">
      <c r="B76" s="2626"/>
      <c r="C76" s="2658"/>
      <c r="D76" s="2627"/>
      <c r="E76" s="2628"/>
      <c r="F76" s="2588" t="s">
        <v>116</v>
      </c>
      <c r="G76" s="2588"/>
      <c r="H76" s="2588"/>
      <c r="I76" s="2588"/>
      <c r="J76" s="2588"/>
      <c r="K76" s="2588"/>
      <c r="L76" s="2588"/>
      <c r="M76" s="2589"/>
      <c r="N76" s="1393"/>
      <c r="O76" s="510" t="str">
        <f>IF(N76="－","－",IF(【選択肢】!V17&gt;0,"○","×"))</f>
        <v>×</v>
      </c>
      <c r="P76" s="2592"/>
      <c r="Q76" s="2593"/>
      <c r="R76" s="2593"/>
      <c r="S76" s="2593"/>
      <c r="T76" s="2593"/>
      <c r="U76" s="2593"/>
      <c r="V76" s="2593"/>
      <c r="W76" s="2594"/>
    </row>
    <row r="77" spans="2:23" s="133" customFormat="1" ht="23.5" customHeight="1" x14ac:dyDescent="0.2">
      <c r="B77" s="2626"/>
      <c r="C77" s="2658"/>
      <c r="D77" s="2627" t="s">
        <v>46</v>
      </c>
      <c r="E77" s="2628"/>
      <c r="F77" s="2588" t="s">
        <v>930</v>
      </c>
      <c r="G77" s="2588"/>
      <c r="H77" s="2588"/>
      <c r="I77" s="2588"/>
      <c r="J77" s="2588"/>
      <c r="K77" s="2588"/>
      <c r="L77" s="2588"/>
      <c r="M77" s="2589"/>
      <c r="N77" s="510" t="str">
        <f>IF('別紙1 活動計画書'!M85="○","○","－")</f>
        <v>－</v>
      </c>
      <c r="O77" s="510" t="str">
        <f>IF(N77="－","－",IF(【選択肢】!V19&gt;0,"○","×"))</f>
        <v>－</v>
      </c>
      <c r="P77" s="2592"/>
      <c r="Q77" s="2593"/>
      <c r="R77" s="2593"/>
      <c r="S77" s="2593"/>
      <c r="T77" s="2593"/>
      <c r="U77" s="2593"/>
      <c r="V77" s="2593"/>
      <c r="W77" s="2594"/>
    </row>
    <row r="78" spans="2:23" s="133" customFormat="1" ht="23.5" customHeight="1" x14ac:dyDescent="0.2">
      <c r="B78" s="2626"/>
      <c r="C78" s="2658"/>
      <c r="D78" s="2627"/>
      <c r="E78" s="2628"/>
      <c r="F78" s="2588" t="s">
        <v>929</v>
      </c>
      <c r="G78" s="2588"/>
      <c r="H78" s="2588"/>
      <c r="I78" s="2588"/>
      <c r="J78" s="2588"/>
      <c r="K78" s="2588"/>
      <c r="L78" s="2588"/>
      <c r="M78" s="2589"/>
      <c r="N78" s="1393"/>
      <c r="O78" s="510" t="str">
        <f>IF(N78="－","－",IF(【選択肢】!V20&gt;0,"○","×"))</f>
        <v>×</v>
      </c>
      <c r="P78" s="2592"/>
      <c r="Q78" s="2593"/>
      <c r="R78" s="2593"/>
      <c r="S78" s="2593"/>
      <c r="T78" s="2593"/>
      <c r="U78" s="2593"/>
      <c r="V78" s="2593"/>
      <c r="W78" s="2594"/>
    </row>
    <row r="79" spans="2:23" s="133" customFormat="1" ht="23.5" customHeight="1" x14ac:dyDescent="0.2">
      <c r="B79" s="2626"/>
      <c r="C79" s="2658"/>
      <c r="D79" s="2627"/>
      <c r="E79" s="2628"/>
      <c r="F79" s="2588" t="s">
        <v>928</v>
      </c>
      <c r="G79" s="2588"/>
      <c r="H79" s="2588"/>
      <c r="I79" s="2588"/>
      <c r="J79" s="2588"/>
      <c r="K79" s="2588"/>
      <c r="L79" s="2588"/>
      <c r="M79" s="2589"/>
      <c r="N79" s="1393"/>
      <c r="O79" s="510" t="str">
        <f>IF(N79="－","－",IF(【選択肢】!V21&gt;0,"○","×"))</f>
        <v>×</v>
      </c>
      <c r="P79" s="2592"/>
      <c r="Q79" s="2593"/>
      <c r="R79" s="2593"/>
      <c r="S79" s="2593"/>
      <c r="T79" s="2593"/>
      <c r="U79" s="2593"/>
      <c r="V79" s="2593"/>
      <c r="W79" s="2594"/>
    </row>
    <row r="80" spans="2:23" s="133" customFormat="1" ht="23.5" customHeight="1" x14ac:dyDescent="0.2">
      <c r="B80" s="2626"/>
      <c r="C80" s="2658"/>
      <c r="D80" s="2770" t="s">
        <v>120</v>
      </c>
      <c r="E80" s="2771"/>
      <c r="F80" s="2772" t="s">
        <v>927</v>
      </c>
      <c r="G80" s="2773"/>
      <c r="H80" s="2773"/>
      <c r="I80" s="2773"/>
      <c r="J80" s="2773"/>
      <c r="K80" s="2773"/>
      <c r="L80" s="2773"/>
      <c r="M80" s="2774"/>
      <c r="N80" s="1393"/>
      <c r="O80" s="510" t="str">
        <f>IF(N80="－","－",IF(【選択肢】!V22&gt;0,"○","×"))</f>
        <v>×</v>
      </c>
      <c r="P80" s="2592"/>
      <c r="Q80" s="2593"/>
      <c r="R80" s="2593"/>
      <c r="S80" s="2593"/>
      <c r="T80" s="2593"/>
      <c r="U80" s="2593"/>
      <c r="V80" s="2593"/>
      <c r="W80" s="2594"/>
    </row>
    <row r="81" spans="1:25" s="133" customFormat="1" ht="16.5" customHeight="1" x14ac:dyDescent="0.2">
      <c r="B81" s="311"/>
      <c r="C81" s="311"/>
      <c r="D81" s="311"/>
      <c r="E81" s="311"/>
      <c r="F81" s="310"/>
      <c r="G81" s="310"/>
      <c r="H81" s="310"/>
      <c r="I81" s="310"/>
      <c r="J81" s="310"/>
      <c r="K81" s="310"/>
      <c r="L81" s="310"/>
      <c r="M81" s="310"/>
      <c r="N81" s="297"/>
      <c r="O81" s="297"/>
      <c r="P81" s="309"/>
      <c r="Q81" s="309"/>
      <c r="R81" s="309"/>
      <c r="S81" s="309"/>
      <c r="T81" s="309"/>
      <c r="U81" s="309"/>
      <c r="V81" s="309"/>
      <c r="W81" s="309"/>
    </row>
    <row r="82" spans="1:25" s="133" customFormat="1" ht="17.25" customHeight="1" x14ac:dyDescent="0.2">
      <c r="B82" s="2590" t="s">
        <v>435</v>
      </c>
      <c r="C82" s="2590"/>
      <c r="D82" s="2590" t="s">
        <v>100</v>
      </c>
      <c r="E82" s="2590"/>
      <c r="F82" s="2590"/>
      <c r="G82" s="2590"/>
      <c r="H82" s="2590"/>
      <c r="I82" s="2590"/>
      <c r="J82" s="2590"/>
      <c r="K82" s="2590"/>
      <c r="L82" s="2590"/>
      <c r="M82" s="2590"/>
      <c r="N82" s="2590" t="s">
        <v>890</v>
      </c>
      <c r="O82" s="2590" t="s">
        <v>895</v>
      </c>
      <c r="P82" s="2205" t="s">
        <v>173</v>
      </c>
      <c r="Q82" s="2206"/>
      <c r="R82" s="2206"/>
      <c r="S82" s="2206"/>
      <c r="T82" s="2206"/>
      <c r="U82" s="2206"/>
      <c r="V82" s="2206"/>
      <c r="W82" s="2207"/>
    </row>
    <row r="83" spans="1:25" s="133" customFormat="1" ht="17.25" customHeight="1" x14ac:dyDescent="0.2">
      <c r="B83" s="2591"/>
      <c r="C83" s="2591"/>
      <c r="D83" s="2591"/>
      <c r="E83" s="2591"/>
      <c r="F83" s="2591"/>
      <c r="G83" s="2591"/>
      <c r="H83" s="2591"/>
      <c r="I83" s="2591"/>
      <c r="J83" s="2591"/>
      <c r="K83" s="2591"/>
      <c r="L83" s="2591"/>
      <c r="M83" s="2591"/>
      <c r="N83" s="2591"/>
      <c r="O83" s="2591"/>
      <c r="P83" s="2208"/>
      <c r="Q83" s="2209"/>
      <c r="R83" s="2209"/>
      <c r="S83" s="2209"/>
      <c r="T83" s="2209"/>
      <c r="U83" s="2209"/>
      <c r="V83" s="2209"/>
      <c r="W83" s="2210"/>
    </row>
    <row r="84" spans="1:25" s="307" customFormat="1" ht="23.5" customHeight="1" x14ac:dyDescent="0.2">
      <c r="B84" s="2619" t="s">
        <v>122</v>
      </c>
      <c r="C84" s="2620"/>
      <c r="D84" s="2623" t="s">
        <v>926</v>
      </c>
      <c r="E84" s="2624"/>
      <c r="F84" s="2624"/>
      <c r="G84" s="2624"/>
      <c r="H84" s="2624"/>
      <c r="I84" s="2624"/>
      <c r="J84" s="2624"/>
      <c r="K84" s="2624"/>
      <c r="L84" s="2624"/>
      <c r="M84" s="2625"/>
      <c r="N84" s="511" t="str">
        <f>IF('別紙1 活動計画書'!B105="○","○","－")</f>
        <v>－</v>
      </c>
      <c r="O84" s="512" t="str">
        <f>IF(N84="－","－",IF(【選択肢】!V23&gt;0,"○","×"))</f>
        <v>－</v>
      </c>
      <c r="P84" s="2632"/>
      <c r="Q84" s="2633"/>
      <c r="R84" s="2633"/>
      <c r="S84" s="2633"/>
      <c r="T84" s="2633"/>
      <c r="U84" s="2633"/>
      <c r="V84" s="2633"/>
      <c r="W84" s="2634"/>
      <c r="Y84" s="308"/>
    </row>
    <row r="85" spans="1:25" s="307" customFormat="1" ht="23.5" customHeight="1" x14ac:dyDescent="0.2">
      <c r="B85" s="2619"/>
      <c r="C85" s="2620"/>
      <c r="D85" s="2652" t="s">
        <v>925</v>
      </c>
      <c r="E85" s="2653"/>
      <c r="F85" s="2653"/>
      <c r="G85" s="2653"/>
      <c r="H85" s="2653"/>
      <c r="I85" s="2653"/>
      <c r="J85" s="2653"/>
      <c r="K85" s="2653"/>
      <c r="L85" s="2653"/>
      <c r="M85" s="2654"/>
      <c r="N85" s="513" t="str">
        <f>IF('別紙1 活動計画書'!B106="○","○","－")</f>
        <v>－</v>
      </c>
      <c r="O85" s="512" t="str">
        <f>IF(N85="－","－",IF(【選択肢】!V24&gt;0,"○","×"))</f>
        <v>－</v>
      </c>
      <c r="P85" s="2632"/>
      <c r="Q85" s="2633"/>
      <c r="R85" s="2633"/>
      <c r="S85" s="2633"/>
      <c r="T85" s="2633"/>
      <c r="U85" s="2633"/>
      <c r="V85" s="2633"/>
      <c r="W85" s="2634"/>
      <c r="Y85" s="308"/>
    </row>
    <row r="86" spans="1:25" s="307" customFormat="1" ht="23.5" customHeight="1" x14ac:dyDescent="0.2">
      <c r="B86" s="2619"/>
      <c r="C86" s="2620"/>
      <c r="D86" s="2652" t="s">
        <v>924</v>
      </c>
      <c r="E86" s="2653"/>
      <c r="F86" s="2653"/>
      <c r="G86" s="2653"/>
      <c r="H86" s="2653"/>
      <c r="I86" s="2653"/>
      <c r="J86" s="2653"/>
      <c r="K86" s="2653"/>
      <c r="L86" s="2653"/>
      <c r="M86" s="2654"/>
      <c r="N86" s="513" t="str">
        <f>IF('別紙1 活動計画書'!B107="○","○","－")</f>
        <v>－</v>
      </c>
      <c r="O86" s="512" t="str">
        <f>IF(N86="－","－",IF(【選択肢】!V25&gt;0,"○","×"))</f>
        <v>－</v>
      </c>
      <c r="P86" s="2632"/>
      <c r="Q86" s="2633"/>
      <c r="R86" s="2633"/>
      <c r="S86" s="2633"/>
      <c r="T86" s="2633"/>
      <c r="U86" s="2633"/>
      <c r="V86" s="2633"/>
      <c r="W86" s="2634"/>
      <c r="Y86" s="308"/>
    </row>
    <row r="87" spans="1:25" s="307" customFormat="1" ht="23.5" customHeight="1" x14ac:dyDescent="0.2">
      <c r="B87" s="2619"/>
      <c r="C87" s="2620"/>
      <c r="D87" s="2652" t="s">
        <v>923</v>
      </c>
      <c r="E87" s="2653"/>
      <c r="F87" s="2653"/>
      <c r="G87" s="2653"/>
      <c r="H87" s="2653"/>
      <c r="I87" s="2653"/>
      <c r="J87" s="2653"/>
      <c r="K87" s="2653"/>
      <c r="L87" s="2653"/>
      <c r="M87" s="2654"/>
      <c r="N87" s="513" t="str">
        <f>IF('別紙1 活動計画書'!B108="○","○","－")</f>
        <v>－</v>
      </c>
      <c r="O87" s="512" t="str">
        <f>IF(N87="－","－",IF(【選択肢】!V26&gt;0,"○","×"))</f>
        <v>－</v>
      </c>
      <c r="P87" s="2632"/>
      <c r="Q87" s="2633"/>
      <c r="R87" s="2633"/>
      <c r="S87" s="2633"/>
      <c r="T87" s="2633"/>
      <c r="U87" s="2633"/>
      <c r="V87" s="2633"/>
      <c r="W87" s="2634"/>
      <c r="Y87" s="308"/>
    </row>
    <row r="88" spans="1:25" s="133" customFormat="1" ht="23.5" customHeight="1" x14ac:dyDescent="0.2">
      <c r="B88" s="2619"/>
      <c r="C88" s="2620"/>
      <c r="D88" s="2652" t="s">
        <v>922</v>
      </c>
      <c r="E88" s="2653"/>
      <c r="F88" s="2653"/>
      <c r="G88" s="2653"/>
      <c r="H88" s="2653"/>
      <c r="I88" s="2653"/>
      <c r="J88" s="2653"/>
      <c r="K88" s="2653"/>
      <c r="L88" s="2653"/>
      <c r="M88" s="2654"/>
      <c r="N88" s="513" t="str">
        <f>IF('別紙1 活動計画書'!M105="○","○","－")</f>
        <v>－</v>
      </c>
      <c r="O88" s="512" t="str">
        <f>IF(N88="－","－",IF(【選択肢】!V27&gt;0,"○","×"))</f>
        <v>－</v>
      </c>
      <c r="P88" s="2632"/>
      <c r="Q88" s="2633"/>
      <c r="R88" s="2633"/>
      <c r="S88" s="2633"/>
      <c r="T88" s="2633"/>
      <c r="U88" s="2633"/>
      <c r="V88" s="2633"/>
      <c r="W88" s="2634"/>
    </row>
    <row r="89" spans="1:25" ht="23.5" customHeight="1" x14ac:dyDescent="0.2">
      <c r="A89" s="306"/>
      <c r="B89" s="2619"/>
      <c r="C89" s="2620"/>
      <c r="D89" s="2652" t="s">
        <v>921</v>
      </c>
      <c r="E89" s="2653"/>
      <c r="F89" s="2653"/>
      <c r="G89" s="2653"/>
      <c r="H89" s="2653"/>
      <c r="I89" s="2653"/>
      <c r="J89" s="2653"/>
      <c r="K89" s="2653"/>
      <c r="L89" s="2653"/>
      <c r="M89" s="2654"/>
      <c r="N89" s="513" t="str">
        <f>IF('別紙1 活動計画書'!M106="○","○","－")</f>
        <v>－</v>
      </c>
      <c r="O89" s="512" t="str">
        <f>IF(N89="－","－",IF(【選択肢】!V28&gt;0,"○","×"))</f>
        <v>－</v>
      </c>
      <c r="P89" s="2632"/>
      <c r="Q89" s="2633"/>
      <c r="R89" s="2633"/>
      <c r="S89" s="2633"/>
      <c r="T89" s="2633"/>
      <c r="U89" s="2633"/>
      <c r="V89" s="2633"/>
      <c r="W89" s="2634"/>
    </row>
    <row r="90" spans="1:25" ht="23.5" customHeight="1" x14ac:dyDescent="0.2">
      <c r="B90" s="2621"/>
      <c r="C90" s="2622"/>
      <c r="D90" s="2608" t="s">
        <v>920</v>
      </c>
      <c r="E90" s="2609"/>
      <c r="F90" s="2610"/>
      <c r="G90" s="2611">
        <f>'別紙1 活動計画書'!Q107</f>
        <v>0</v>
      </c>
      <c r="H90" s="2612"/>
      <c r="I90" s="2612"/>
      <c r="J90" s="2612"/>
      <c r="K90" s="2612"/>
      <c r="L90" s="2612"/>
      <c r="M90" s="2613"/>
      <c r="N90" s="513" t="str">
        <f>IF('別紙1 活動計画書'!M107="○","○","－")</f>
        <v>－</v>
      </c>
      <c r="O90" s="512" t="str">
        <f>IF(N90="－","－",IF(【選択肢】!V29&gt;0,"○","×"))</f>
        <v>－</v>
      </c>
      <c r="P90" s="2632"/>
      <c r="Q90" s="2633"/>
      <c r="R90" s="2633"/>
      <c r="S90" s="2633"/>
      <c r="T90" s="2633"/>
      <c r="U90" s="2633"/>
      <c r="V90" s="2633"/>
      <c r="W90" s="2634"/>
    </row>
    <row r="91" spans="1:25" s="292" customFormat="1" ht="30" customHeight="1" x14ac:dyDescent="0.6">
      <c r="A91" s="293" t="s">
        <v>398</v>
      </c>
      <c r="B91" s="143"/>
      <c r="C91" s="143"/>
      <c r="D91" s="143"/>
      <c r="E91" s="143"/>
      <c r="F91" s="143"/>
      <c r="G91" s="143"/>
      <c r="H91" s="143"/>
      <c r="I91" s="143"/>
      <c r="J91" s="143"/>
      <c r="K91" s="143"/>
      <c r="L91" s="143"/>
      <c r="M91" s="143"/>
      <c r="N91" s="746"/>
      <c r="O91" s="746"/>
      <c r="P91" s="143"/>
      <c r="Q91" s="143"/>
      <c r="R91" s="143"/>
      <c r="S91" s="143"/>
      <c r="T91" s="746"/>
      <c r="U91" s="746"/>
      <c r="V91" s="143"/>
      <c r="W91" s="143"/>
    </row>
    <row r="92" spans="1:25" s="305" customFormat="1" ht="16.5" customHeight="1" x14ac:dyDescent="0.2">
      <c r="B92" s="305" t="s">
        <v>919</v>
      </c>
    </row>
    <row r="93" spans="1:25" s="133" customFormat="1" ht="36" customHeight="1" x14ac:dyDescent="0.2">
      <c r="B93" s="2636" t="s">
        <v>435</v>
      </c>
      <c r="C93" s="2636"/>
      <c r="D93" s="2636"/>
      <c r="E93" s="2298" t="s">
        <v>100</v>
      </c>
      <c r="F93" s="2299"/>
      <c r="G93" s="2299"/>
      <c r="H93" s="2299"/>
      <c r="I93" s="2299"/>
      <c r="J93" s="2299"/>
      <c r="K93" s="2299"/>
      <c r="L93" s="2299"/>
      <c r="M93" s="2300"/>
      <c r="N93" s="164" t="s">
        <v>890</v>
      </c>
      <c r="O93" s="164" t="s">
        <v>895</v>
      </c>
      <c r="P93" s="2152" t="s">
        <v>173</v>
      </c>
      <c r="Q93" s="2153"/>
      <c r="R93" s="2153"/>
      <c r="S93" s="2153"/>
      <c r="T93" s="2153"/>
      <c r="U93" s="2153"/>
      <c r="V93" s="2153"/>
      <c r="W93" s="2154"/>
    </row>
    <row r="94" spans="1:25" s="133" customFormat="1" ht="23.5" customHeight="1" x14ac:dyDescent="0.2">
      <c r="B94" s="2637" t="s">
        <v>149</v>
      </c>
      <c r="C94" s="2639" t="s">
        <v>150</v>
      </c>
      <c r="D94" s="2640"/>
      <c r="E94" s="2629" t="s">
        <v>918</v>
      </c>
      <c r="F94" s="2630"/>
      <c r="G94" s="2630"/>
      <c r="H94" s="2630"/>
      <c r="I94" s="2630"/>
      <c r="J94" s="2630"/>
      <c r="K94" s="2630"/>
      <c r="L94" s="2630"/>
      <c r="M94" s="2631"/>
      <c r="N94" s="512" t="str">
        <f>IF('別紙1 活動計画書'!O114="○","○","－")</f>
        <v>－</v>
      </c>
      <c r="O94" s="510" t="str">
        <f>IF(N94="－","－",IF(【選択肢】!V30&gt;0,"○","×"))</f>
        <v>－</v>
      </c>
      <c r="P94" s="2592"/>
      <c r="Q94" s="2593"/>
      <c r="R94" s="2593"/>
      <c r="S94" s="2593"/>
      <c r="T94" s="2593"/>
      <c r="U94" s="2593"/>
      <c r="V94" s="2593"/>
      <c r="W94" s="2594"/>
    </row>
    <row r="95" spans="1:25" s="133" customFormat="1" ht="23.5" customHeight="1" x14ac:dyDescent="0.2">
      <c r="B95" s="2638"/>
      <c r="C95" s="2641"/>
      <c r="D95" s="2642"/>
      <c r="E95" s="2629" t="s">
        <v>917</v>
      </c>
      <c r="F95" s="2630"/>
      <c r="G95" s="2630"/>
      <c r="H95" s="2630"/>
      <c r="I95" s="2630"/>
      <c r="J95" s="2630"/>
      <c r="K95" s="2630"/>
      <c r="L95" s="2630"/>
      <c r="M95" s="2631"/>
      <c r="N95" s="673" t="str">
        <f>IF('別紙1 活動計画書'!O115="○","○","－")</f>
        <v>－</v>
      </c>
      <c r="O95" s="510" t="str">
        <f>IF(N95="－","－",IF(【選択肢】!V31&gt;0,"○","×"))</f>
        <v>－</v>
      </c>
      <c r="P95" s="2592"/>
      <c r="Q95" s="2593"/>
      <c r="R95" s="2593"/>
      <c r="S95" s="2593"/>
      <c r="T95" s="2593"/>
      <c r="U95" s="2593"/>
      <c r="V95" s="2593"/>
      <c r="W95" s="2594"/>
    </row>
    <row r="96" spans="1:25" s="133" customFormat="1" ht="23.5" customHeight="1" x14ac:dyDescent="0.2">
      <c r="B96" s="2638"/>
      <c r="C96" s="2641"/>
      <c r="D96" s="2642"/>
      <c r="E96" s="2629" t="s">
        <v>916</v>
      </c>
      <c r="F96" s="2630"/>
      <c r="G96" s="2630"/>
      <c r="H96" s="2630"/>
      <c r="I96" s="2630"/>
      <c r="J96" s="2630"/>
      <c r="K96" s="2630"/>
      <c r="L96" s="2630"/>
      <c r="M96" s="2631"/>
      <c r="N96" s="673" t="str">
        <f>IF('別紙1 活動計画書'!O116="○","○","－")</f>
        <v>－</v>
      </c>
      <c r="O96" s="510" t="str">
        <f>IF(N96="－","－",IF(【選択肢】!V32&gt;0,"○","×"))</f>
        <v>－</v>
      </c>
      <c r="P96" s="2592"/>
      <c r="Q96" s="2593"/>
      <c r="R96" s="2593"/>
      <c r="S96" s="2593"/>
      <c r="T96" s="2593"/>
      <c r="U96" s="2593"/>
      <c r="V96" s="2593"/>
      <c r="W96" s="2594"/>
    </row>
    <row r="97" spans="2:23" s="133" customFormat="1" ht="23.5" customHeight="1" x14ac:dyDescent="0.2">
      <c r="B97" s="2638"/>
      <c r="C97" s="2641"/>
      <c r="D97" s="2642"/>
      <c r="E97" s="2629" t="s">
        <v>915</v>
      </c>
      <c r="F97" s="2630"/>
      <c r="G97" s="2630"/>
      <c r="H97" s="2630"/>
      <c r="I97" s="2630"/>
      <c r="J97" s="2630"/>
      <c r="K97" s="2630"/>
      <c r="L97" s="2630"/>
      <c r="M97" s="2631"/>
      <c r="N97" s="673" t="str">
        <f>IF('別紙1 活動計画書'!O117="○","○","－")</f>
        <v>－</v>
      </c>
      <c r="O97" s="510" t="str">
        <f>IF(N97="－","－",IF(【選択肢】!V33&gt;0,"○","×"))</f>
        <v>－</v>
      </c>
      <c r="P97" s="2592"/>
      <c r="Q97" s="2593"/>
      <c r="R97" s="2593"/>
      <c r="S97" s="2593"/>
      <c r="T97" s="2593"/>
      <c r="U97" s="2593"/>
      <c r="V97" s="2593"/>
      <c r="W97" s="2594"/>
    </row>
    <row r="98" spans="2:23" s="133" customFormat="1" ht="23.5" customHeight="1" x14ac:dyDescent="0.2">
      <c r="B98" s="2638"/>
      <c r="C98" s="2641"/>
      <c r="D98" s="2642"/>
      <c r="E98" s="2595" t="s">
        <v>155</v>
      </c>
      <c r="F98" s="2596"/>
      <c r="G98" s="2596"/>
      <c r="H98" s="2596"/>
      <c r="I98" s="2596"/>
      <c r="J98" s="2596"/>
      <c r="K98" s="2596"/>
      <c r="L98" s="2596"/>
      <c r="M98" s="2597"/>
      <c r="N98" s="673" t="str">
        <f>IF('別紙1 活動計画書'!O118="○","○","－")</f>
        <v>－</v>
      </c>
      <c r="O98" s="534" t="str">
        <f>IF(N98="－","－",IF(【選択肢】!V34&gt;0,"○","×"))</f>
        <v>－</v>
      </c>
      <c r="P98" s="2592"/>
      <c r="Q98" s="2593"/>
      <c r="R98" s="2593"/>
      <c r="S98" s="2593"/>
      <c r="T98" s="2593"/>
      <c r="U98" s="2593"/>
      <c r="V98" s="2593"/>
      <c r="W98" s="2594"/>
    </row>
    <row r="99" spans="2:23" s="133" customFormat="1" ht="23.5" customHeight="1" x14ac:dyDescent="0.2">
      <c r="B99" s="2638"/>
      <c r="C99" s="2635" t="s">
        <v>105</v>
      </c>
      <c r="D99" s="2635"/>
      <c r="E99" s="2595" t="s">
        <v>914</v>
      </c>
      <c r="F99" s="2596"/>
      <c r="G99" s="2596"/>
      <c r="H99" s="2596"/>
      <c r="I99" s="2596"/>
      <c r="J99" s="2596"/>
      <c r="K99" s="2596"/>
      <c r="L99" s="2596"/>
      <c r="M99" s="2597"/>
      <c r="N99" s="1422"/>
      <c r="O99" s="996" t="str">
        <f>IF(N99="－","－",IF(【選択肢】!V35&gt;0,"○","×"))</f>
        <v>×</v>
      </c>
      <c r="P99" s="2787" t="s">
        <v>4993</v>
      </c>
      <c r="Q99" s="2788"/>
      <c r="R99" s="2788"/>
      <c r="S99" s="2788"/>
      <c r="T99" s="2788"/>
      <c r="U99" s="2788"/>
      <c r="V99" s="2788"/>
      <c r="W99" s="2789"/>
    </row>
    <row r="100" spans="2:23" s="133" customFormat="1" ht="23.5" customHeight="1" x14ac:dyDescent="0.2">
      <c r="B100" s="2638"/>
      <c r="C100" s="2643" t="s">
        <v>106</v>
      </c>
      <c r="D100" s="2644"/>
      <c r="E100" s="2629" t="s">
        <v>913</v>
      </c>
      <c r="F100" s="2630"/>
      <c r="G100" s="2630"/>
      <c r="H100" s="2630"/>
      <c r="I100" s="2630"/>
      <c r="J100" s="2630"/>
      <c r="K100" s="2630"/>
      <c r="L100" s="2630"/>
      <c r="M100" s="2631"/>
      <c r="N100" s="1371"/>
      <c r="O100" s="985" t="str">
        <f>IF(N100="－","－",IF(【選択肢】!V36&gt;0,"○","×"))</f>
        <v>×</v>
      </c>
      <c r="P100" s="2649"/>
      <c r="Q100" s="2650"/>
      <c r="R100" s="2650"/>
      <c r="S100" s="2650"/>
      <c r="T100" s="2650"/>
      <c r="U100" s="2650"/>
      <c r="V100" s="2650"/>
      <c r="W100" s="2651"/>
    </row>
    <row r="101" spans="2:23" s="133" customFormat="1" ht="23.5" customHeight="1" x14ac:dyDescent="0.2">
      <c r="B101" s="2638"/>
      <c r="C101" s="2645"/>
      <c r="D101" s="2646"/>
      <c r="E101" s="2629" t="s">
        <v>912</v>
      </c>
      <c r="F101" s="2630"/>
      <c r="G101" s="2630"/>
      <c r="H101" s="2630"/>
      <c r="I101" s="2630"/>
      <c r="J101" s="2630"/>
      <c r="K101" s="2630"/>
      <c r="L101" s="2630"/>
      <c r="M101" s="2631"/>
      <c r="N101" s="1371"/>
      <c r="O101" s="985" t="str">
        <f>IF(N101="－","－",IF(【選択肢】!V37&gt;0,"○","×"))</f>
        <v>×</v>
      </c>
      <c r="P101" s="2649"/>
      <c r="Q101" s="2650"/>
      <c r="R101" s="2650"/>
      <c r="S101" s="2650"/>
      <c r="T101" s="2650"/>
      <c r="U101" s="2650"/>
      <c r="V101" s="2650"/>
      <c r="W101" s="2651"/>
    </row>
    <row r="102" spans="2:23" s="133" customFormat="1" ht="23.5" customHeight="1" x14ac:dyDescent="0.2">
      <c r="B102" s="2638"/>
      <c r="C102" s="2645"/>
      <c r="D102" s="2646"/>
      <c r="E102" s="2629" t="s">
        <v>911</v>
      </c>
      <c r="F102" s="2630"/>
      <c r="G102" s="2630"/>
      <c r="H102" s="2630"/>
      <c r="I102" s="2630"/>
      <c r="J102" s="2630"/>
      <c r="K102" s="2630"/>
      <c r="L102" s="2630"/>
      <c r="M102" s="2631"/>
      <c r="N102" s="1371"/>
      <c r="O102" s="985" t="str">
        <f>IF(N102="－","－",IF(【選択肢】!V38&gt;0,"○","×"))</f>
        <v>×</v>
      </c>
      <c r="P102" s="2649"/>
      <c r="Q102" s="2650"/>
      <c r="R102" s="2650"/>
      <c r="S102" s="2650"/>
      <c r="T102" s="2650"/>
      <c r="U102" s="2650"/>
      <c r="V102" s="2650"/>
      <c r="W102" s="2651"/>
    </row>
    <row r="103" spans="2:23" s="133" customFormat="1" ht="23.5" customHeight="1" x14ac:dyDescent="0.2">
      <c r="B103" s="2638"/>
      <c r="C103" s="2647"/>
      <c r="D103" s="2648"/>
      <c r="E103" s="2629" t="s">
        <v>910</v>
      </c>
      <c r="F103" s="2630"/>
      <c r="G103" s="2630"/>
      <c r="H103" s="2630"/>
      <c r="I103" s="2630"/>
      <c r="J103" s="2630"/>
      <c r="K103" s="2630"/>
      <c r="L103" s="2630"/>
      <c r="M103" s="2631"/>
      <c r="N103" s="1371"/>
      <c r="O103" s="985" t="str">
        <f>IF(N103="－","－",IF(【選択肢】!V39&gt;0,"○","×"))</f>
        <v>×</v>
      </c>
      <c r="P103" s="2649"/>
      <c r="Q103" s="2650"/>
      <c r="R103" s="2650"/>
      <c r="S103" s="2650"/>
      <c r="T103" s="2650"/>
      <c r="U103" s="2650"/>
      <c r="V103" s="2650"/>
      <c r="W103" s="2651"/>
    </row>
    <row r="104" spans="2:23" s="133" customFormat="1" ht="23.5" customHeight="1" x14ac:dyDescent="0.2">
      <c r="B104" s="2802" t="s">
        <v>162</v>
      </c>
      <c r="C104" s="2643" t="s">
        <v>163</v>
      </c>
      <c r="D104" s="2644"/>
      <c r="E104" s="2145" t="s">
        <v>164</v>
      </c>
      <c r="F104" s="2146"/>
      <c r="G104" s="2146"/>
      <c r="H104" s="2146"/>
      <c r="I104" s="2146"/>
      <c r="J104" s="2146"/>
      <c r="K104" s="2146"/>
      <c r="L104" s="2146"/>
      <c r="M104" s="2147"/>
      <c r="N104" s="997" t="str">
        <f>IF('別紙1 活動計画書'!O124="○","○","－")</f>
        <v>－</v>
      </c>
      <c r="O104" s="985" t="str">
        <f>IF(N104="－","－",IF(【選択肢】!V40&gt;0,"○","×"))</f>
        <v>－</v>
      </c>
      <c r="P104" s="2649"/>
      <c r="Q104" s="2650"/>
      <c r="R104" s="2650"/>
      <c r="S104" s="2650"/>
      <c r="T104" s="2650"/>
      <c r="U104" s="2650"/>
      <c r="V104" s="2650"/>
      <c r="W104" s="2651"/>
    </row>
    <row r="105" spans="2:23" s="133" customFormat="1" ht="23.5" customHeight="1" x14ac:dyDescent="0.2">
      <c r="B105" s="2803"/>
      <c r="C105" s="2645"/>
      <c r="D105" s="2646"/>
      <c r="E105" s="2145" t="s">
        <v>909</v>
      </c>
      <c r="F105" s="2146"/>
      <c r="G105" s="2146"/>
      <c r="H105" s="2146"/>
      <c r="I105" s="2146"/>
      <c r="J105" s="2146"/>
      <c r="K105" s="2146"/>
      <c r="L105" s="2146"/>
      <c r="M105" s="2147"/>
      <c r="N105" s="997" t="str">
        <f>IF('別紙1 活動計画書'!O125="○","○","－")</f>
        <v>－</v>
      </c>
      <c r="O105" s="985" t="str">
        <f>IF(N105="－","－",IF(【選択肢】!V41&gt;0,"○","×"))</f>
        <v>－</v>
      </c>
      <c r="P105" s="2649"/>
      <c r="Q105" s="2650"/>
      <c r="R105" s="2650"/>
      <c r="S105" s="2650"/>
      <c r="T105" s="2650"/>
      <c r="U105" s="2650"/>
      <c r="V105" s="2650"/>
      <c r="W105" s="2651"/>
    </row>
    <row r="106" spans="2:23" s="133" customFormat="1" ht="23.5" customHeight="1" x14ac:dyDescent="0.2">
      <c r="B106" s="2803"/>
      <c r="C106" s="2645"/>
      <c r="D106" s="2646"/>
      <c r="E106" s="2145" t="s">
        <v>166</v>
      </c>
      <c r="F106" s="2146"/>
      <c r="G106" s="2146"/>
      <c r="H106" s="2146"/>
      <c r="I106" s="2146"/>
      <c r="J106" s="2146"/>
      <c r="K106" s="2146"/>
      <c r="L106" s="2146"/>
      <c r="M106" s="2147"/>
      <c r="N106" s="997" t="str">
        <f>IF('別紙1 活動計画書'!O126="○","○","－")</f>
        <v>－</v>
      </c>
      <c r="O106" s="985" t="str">
        <f>IF(N106="－","－",IF(【選択肢】!V42&gt;0,"○","×"))</f>
        <v>－</v>
      </c>
      <c r="P106" s="2649"/>
      <c r="Q106" s="2650"/>
      <c r="R106" s="2650"/>
      <c r="S106" s="2650"/>
      <c r="T106" s="2650"/>
      <c r="U106" s="2650"/>
      <c r="V106" s="2650"/>
      <c r="W106" s="2651"/>
    </row>
    <row r="107" spans="2:23" s="133" customFormat="1" ht="33" customHeight="1" x14ac:dyDescent="0.2">
      <c r="B107" s="2803"/>
      <c r="C107" s="2645"/>
      <c r="D107" s="2646"/>
      <c r="E107" s="2145" t="s">
        <v>167</v>
      </c>
      <c r="F107" s="2146"/>
      <c r="G107" s="2146"/>
      <c r="H107" s="2146"/>
      <c r="I107" s="2146"/>
      <c r="J107" s="2146"/>
      <c r="K107" s="2146"/>
      <c r="L107" s="2146"/>
      <c r="M107" s="2147"/>
      <c r="N107" s="997" t="str">
        <f>IF('別紙1 活動計画書'!O127="○","○","－")</f>
        <v>－</v>
      </c>
      <c r="O107" s="985" t="str">
        <f>IF(N107="－","－",IF(【選択肢】!V43&gt;0,"○","×"))</f>
        <v>－</v>
      </c>
      <c r="P107" s="2649"/>
      <c r="Q107" s="2650"/>
      <c r="R107" s="2650"/>
      <c r="S107" s="2650"/>
      <c r="T107" s="2650"/>
      <c r="U107" s="2650"/>
      <c r="V107" s="2650"/>
      <c r="W107" s="2651"/>
    </row>
    <row r="108" spans="2:23" s="133" customFormat="1" ht="23.25" customHeight="1" x14ac:dyDescent="0.2">
      <c r="B108" s="2803"/>
      <c r="C108" s="2647"/>
      <c r="D108" s="2648"/>
      <c r="E108" s="2145" t="s">
        <v>168</v>
      </c>
      <c r="F108" s="2146"/>
      <c r="G108" s="2146"/>
      <c r="H108" s="2146"/>
      <c r="I108" s="2146"/>
      <c r="J108" s="2146"/>
      <c r="K108" s="2146"/>
      <c r="L108" s="2146"/>
      <c r="M108" s="2147"/>
      <c r="N108" s="514" t="str">
        <f>IF('別紙1 活動計画書'!O128="○","○","－")</f>
        <v>－</v>
      </c>
      <c r="O108" s="510" t="str">
        <f>IF(N108="－","－",IF(【選択肢】!V44&gt;0,"○","×"))</f>
        <v>－</v>
      </c>
      <c r="P108" s="2592"/>
      <c r="Q108" s="2593"/>
      <c r="R108" s="2593"/>
      <c r="S108" s="2593"/>
      <c r="T108" s="2593"/>
      <c r="U108" s="2593"/>
      <c r="V108" s="2593"/>
      <c r="W108" s="2594"/>
    </row>
    <row r="109" spans="2:23" s="133" customFormat="1" ht="35.25" customHeight="1" x14ac:dyDescent="0.2">
      <c r="B109" s="2803"/>
      <c r="C109" s="2658" t="s">
        <v>106</v>
      </c>
      <c r="D109" s="2658"/>
      <c r="E109" s="2659">
        <f>'別紙1 活動計画書'!E129</f>
        <v>0</v>
      </c>
      <c r="F109" s="2660"/>
      <c r="G109" s="2660"/>
      <c r="H109" s="2660"/>
      <c r="I109" s="2660"/>
      <c r="J109" s="2660"/>
      <c r="K109" s="2660"/>
      <c r="L109" s="2660"/>
      <c r="M109" s="2661"/>
      <c r="N109" s="514" t="str">
        <f>IF('別紙1 活動計画書'!O129="○","○","－")</f>
        <v>－</v>
      </c>
      <c r="O109" s="510" t="str">
        <f>IFERROR(IF(VLOOKUP(E109,【選択肢】!U6:V90,2,FALSE)&gt;0,"○","×"),"")</f>
        <v/>
      </c>
      <c r="P109" s="2592"/>
      <c r="Q109" s="2593"/>
      <c r="R109" s="2593"/>
      <c r="S109" s="2593"/>
      <c r="T109" s="2593"/>
      <c r="U109" s="2593"/>
      <c r="V109" s="2593"/>
      <c r="W109" s="2594"/>
    </row>
    <row r="110" spans="2:23" s="133" customFormat="1" ht="35.25" customHeight="1" x14ac:dyDescent="0.2">
      <c r="B110" s="2803"/>
      <c r="C110" s="2658"/>
      <c r="D110" s="2658"/>
      <c r="E110" s="2659">
        <f>'別紙1 活動計画書'!E130</f>
        <v>0</v>
      </c>
      <c r="F110" s="2660"/>
      <c r="G110" s="2660"/>
      <c r="H110" s="2660"/>
      <c r="I110" s="2660"/>
      <c r="J110" s="2660"/>
      <c r="K110" s="2660"/>
      <c r="L110" s="2660"/>
      <c r="M110" s="2661"/>
      <c r="N110" s="514" t="str">
        <f>IF('別紙1 活動計画書'!O130="○","○","－")</f>
        <v>－</v>
      </c>
      <c r="O110" s="510" t="str">
        <f>IFERROR(IF(VLOOKUP(E110,【選択肢】!U7:V91,2,FALSE)&gt;0,"○","×"),"")</f>
        <v/>
      </c>
      <c r="P110" s="2592"/>
      <c r="Q110" s="2593"/>
      <c r="R110" s="2593"/>
      <c r="S110" s="2593"/>
      <c r="T110" s="2593"/>
      <c r="U110" s="2593"/>
      <c r="V110" s="2593"/>
      <c r="W110" s="2594"/>
    </row>
    <row r="111" spans="2:23" s="133" customFormat="1" ht="35.25" customHeight="1" x14ac:dyDescent="0.2">
      <c r="B111" s="2803"/>
      <c r="C111" s="2658"/>
      <c r="D111" s="2658"/>
      <c r="E111" s="2659">
        <f>'別紙1 活動計画書'!E131</f>
        <v>0</v>
      </c>
      <c r="F111" s="2660"/>
      <c r="G111" s="2660"/>
      <c r="H111" s="2660"/>
      <c r="I111" s="2660"/>
      <c r="J111" s="2660"/>
      <c r="K111" s="2660"/>
      <c r="L111" s="2660"/>
      <c r="M111" s="2661"/>
      <c r="N111" s="514" t="str">
        <f>IF('別紙1 活動計画書'!O131="○","○","－")</f>
        <v>－</v>
      </c>
      <c r="O111" s="510" t="str">
        <f>IFERROR(IF(VLOOKUP(E111,【選択肢】!U8:V92,2,FALSE)&gt;0,"○","×"),"")</f>
        <v/>
      </c>
      <c r="P111" s="2592"/>
      <c r="Q111" s="2593"/>
      <c r="R111" s="2593"/>
      <c r="S111" s="2593"/>
      <c r="T111" s="2593"/>
      <c r="U111" s="2593"/>
      <c r="V111" s="2593"/>
      <c r="W111" s="2594"/>
    </row>
    <row r="112" spans="2:23" s="133" customFormat="1" ht="35.25" customHeight="1" x14ac:dyDescent="0.2">
      <c r="B112" s="2803"/>
      <c r="C112" s="2658"/>
      <c r="D112" s="2658"/>
      <c r="E112" s="2659">
        <f>'別紙1 活動計画書'!E132</f>
        <v>0</v>
      </c>
      <c r="F112" s="2660"/>
      <c r="G112" s="2660"/>
      <c r="H112" s="2660"/>
      <c r="I112" s="2660"/>
      <c r="J112" s="2660"/>
      <c r="K112" s="2660"/>
      <c r="L112" s="2660"/>
      <c r="M112" s="2661"/>
      <c r="N112" s="514" t="str">
        <f>IF('別紙1 活動計画書'!O132="○","○","－")</f>
        <v>－</v>
      </c>
      <c r="O112" s="510" t="str">
        <f>IFERROR(IF(VLOOKUP(E112,【選択肢】!U9:V93,2,FALSE)&gt;0,"○","×"),"")</f>
        <v/>
      </c>
      <c r="P112" s="2592"/>
      <c r="Q112" s="2593"/>
      <c r="R112" s="2593"/>
      <c r="S112" s="2593"/>
      <c r="T112" s="2593"/>
      <c r="U112" s="2593"/>
      <c r="V112" s="2593"/>
      <c r="W112" s="2594"/>
    </row>
    <row r="113" spans="1:27" s="133" customFormat="1" ht="35.25" customHeight="1" x14ac:dyDescent="0.2">
      <c r="B113" s="2803"/>
      <c r="C113" s="2658"/>
      <c r="D113" s="2658"/>
      <c r="E113" s="2659">
        <f>'別紙1 活動計画書'!E133</f>
        <v>0</v>
      </c>
      <c r="F113" s="2660"/>
      <c r="G113" s="2660"/>
      <c r="H113" s="2660"/>
      <c r="I113" s="2660"/>
      <c r="J113" s="2660"/>
      <c r="K113" s="2660"/>
      <c r="L113" s="2660"/>
      <c r="M113" s="2661"/>
      <c r="N113" s="514" t="str">
        <f>IF('別紙1 活動計画書'!O133="○","○","－")</f>
        <v>－</v>
      </c>
      <c r="O113" s="510" t="str">
        <f>IFERROR(IF(VLOOKUP(E113,【選択肢】!U10:V94,2,FALSE)&gt;0,"○","×"),"")</f>
        <v/>
      </c>
      <c r="P113" s="2592"/>
      <c r="Q113" s="2593"/>
      <c r="R113" s="2593"/>
      <c r="S113" s="2593"/>
      <c r="T113" s="2593"/>
      <c r="U113" s="2593"/>
      <c r="V113" s="2593"/>
      <c r="W113" s="2594"/>
      <c r="AA113" s="133" t="s">
        <v>135</v>
      </c>
    </row>
    <row r="114" spans="1:27" s="133" customFormat="1" ht="21" customHeight="1" x14ac:dyDescent="0.2">
      <c r="B114" s="2803"/>
      <c r="C114" s="2658"/>
      <c r="D114" s="2658"/>
      <c r="E114" s="2853" t="s">
        <v>883</v>
      </c>
      <c r="F114" s="2854"/>
      <c r="G114" s="2854"/>
      <c r="H114" s="2854"/>
      <c r="I114" s="2854"/>
      <c r="J114" s="2854"/>
      <c r="K114" s="2854"/>
      <c r="L114" s="2854"/>
      <c r="M114" s="2854"/>
      <c r="N114" s="2854"/>
      <c r="O114" s="2854"/>
      <c r="P114" s="2854"/>
      <c r="Q114" s="2854"/>
      <c r="R114" s="2854"/>
      <c r="S114" s="2854"/>
      <c r="T114" s="2854"/>
      <c r="U114" s="2854"/>
      <c r="V114" s="2854"/>
      <c r="W114" s="2855"/>
      <c r="X114" s="1033"/>
      <c r="Y114" s="1033"/>
    </row>
    <row r="115" spans="1:27" s="133" customFormat="1" ht="23.5" customHeight="1" x14ac:dyDescent="0.2">
      <c r="B115" s="2637"/>
      <c r="C115" s="2635" t="s">
        <v>171</v>
      </c>
      <c r="D115" s="2635"/>
      <c r="E115" s="2662" t="s">
        <v>908</v>
      </c>
      <c r="F115" s="2663"/>
      <c r="G115" s="2663"/>
      <c r="H115" s="2663"/>
      <c r="I115" s="2663"/>
      <c r="J115" s="2663"/>
      <c r="K115" s="2663"/>
      <c r="L115" s="2663"/>
      <c r="M115" s="2664"/>
      <c r="N115" s="510" t="str">
        <f>IF('別紙1 活動計画書'!O135="○","○","－")</f>
        <v>－</v>
      </c>
      <c r="O115" s="510" t="str">
        <f>IF(N115="－","－",IF(【選択肢】!V57&gt;0,"○","×"))</f>
        <v>－</v>
      </c>
      <c r="P115" s="2592"/>
      <c r="Q115" s="2593"/>
      <c r="R115" s="2593"/>
      <c r="S115" s="2593"/>
      <c r="T115" s="2593"/>
      <c r="U115" s="2593"/>
      <c r="V115" s="2593"/>
      <c r="W115" s="2594"/>
    </row>
    <row r="116" spans="1:27" s="133" customFormat="1" ht="16.5" customHeight="1" x14ac:dyDescent="0.2">
      <c r="B116" s="304"/>
      <c r="C116" s="304"/>
      <c r="D116" s="304"/>
      <c r="E116" s="304"/>
      <c r="F116" s="303"/>
      <c r="G116" s="303"/>
      <c r="H116" s="303"/>
      <c r="I116" s="303"/>
      <c r="J116" s="303"/>
      <c r="K116" s="303"/>
      <c r="L116" s="303"/>
      <c r="M116" s="303"/>
      <c r="N116" s="301"/>
      <c r="O116" s="301"/>
      <c r="P116" s="302"/>
      <c r="Q116" s="302"/>
      <c r="R116" s="302"/>
      <c r="S116" s="302"/>
      <c r="T116" s="302"/>
      <c r="U116" s="302"/>
      <c r="V116" s="302"/>
      <c r="W116" s="302"/>
    </row>
    <row r="117" spans="1:27" s="133" customFormat="1" ht="36" customHeight="1" x14ac:dyDescent="0.2">
      <c r="B117" s="2636" t="s">
        <v>435</v>
      </c>
      <c r="C117" s="2636"/>
      <c r="D117" s="2636"/>
      <c r="E117" s="2298" t="s">
        <v>100</v>
      </c>
      <c r="F117" s="2299"/>
      <c r="G117" s="2299"/>
      <c r="H117" s="2299"/>
      <c r="I117" s="2299"/>
      <c r="J117" s="2299"/>
      <c r="K117" s="2299"/>
      <c r="L117" s="2299"/>
      <c r="M117" s="2300"/>
      <c r="N117" s="164" t="s">
        <v>890</v>
      </c>
      <c r="O117" s="164" t="s">
        <v>895</v>
      </c>
      <c r="P117" s="2152" t="s">
        <v>173</v>
      </c>
      <c r="Q117" s="2153"/>
      <c r="R117" s="2153"/>
      <c r="S117" s="2153"/>
      <c r="T117" s="2153"/>
      <c r="U117" s="2153"/>
      <c r="V117" s="2153"/>
      <c r="W117" s="2154"/>
    </row>
    <row r="118" spans="1:27" ht="23.5" customHeight="1" x14ac:dyDescent="0.2">
      <c r="A118" s="133"/>
      <c r="B118" s="2810" t="s">
        <v>907</v>
      </c>
      <c r="C118" s="2811"/>
      <c r="D118" s="2812"/>
      <c r="E118" s="2662" t="s">
        <v>906</v>
      </c>
      <c r="F118" s="2663"/>
      <c r="G118" s="2663"/>
      <c r="H118" s="2663"/>
      <c r="I118" s="2663"/>
      <c r="J118" s="2663"/>
      <c r="K118" s="2663"/>
      <c r="L118" s="2663"/>
      <c r="M118" s="2664"/>
      <c r="N118" s="985" t="str">
        <f>IF('別紙1 活動計画書'!O139="○","○","－")</f>
        <v>－</v>
      </c>
      <c r="O118" s="985" t="str">
        <f>IF(N118="－","－",IF(【選択肢】!V58&gt;0,"○","×"))</f>
        <v>－</v>
      </c>
      <c r="P118" s="2649"/>
      <c r="Q118" s="2650"/>
      <c r="R118" s="2650"/>
      <c r="S118" s="2650"/>
      <c r="T118" s="2650"/>
      <c r="U118" s="2650"/>
      <c r="V118" s="2650"/>
      <c r="W118" s="2651"/>
      <c r="X118" s="795"/>
      <c r="Y118" s="795"/>
    </row>
    <row r="119" spans="1:27" s="133" customFormat="1" ht="33" customHeight="1" x14ac:dyDescent="0.2">
      <c r="B119" s="2813"/>
      <c r="C119" s="2814"/>
      <c r="D119" s="2815"/>
      <c r="E119" s="2662" t="s">
        <v>905</v>
      </c>
      <c r="F119" s="2663"/>
      <c r="G119" s="2663"/>
      <c r="H119" s="2663"/>
      <c r="I119" s="2663"/>
      <c r="J119" s="2663"/>
      <c r="K119" s="2663"/>
      <c r="L119" s="2663"/>
      <c r="M119" s="2664"/>
      <c r="N119" s="985" t="str">
        <f>IF('別紙1 活動計画書'!O140="○","○","－")</f>
        <v>－</v>
      </c>
      <c r="O119" s="985" t="str">
        <f>IF(N119="－","－",IF(【選択肢】!V59&gt;0,"○","×"))</f>
        <v>－</v>
      </c>
      <c r="P119" s="2649"/>
      <c r="Q119" s="2650"/>
      <c r="R119" s="2650"/>
      <c r="S119" s="2650"/>
      <c r="T119" s="2650"/>
      <c r="U119" s="2650"/>
      <c r="V119" s="2650"/>
      <c r="W119" s="2651"/>
      <c r="X119" s="580"/>
      <c r="Y119" s="580"/>
    </row>
    <row r="120" spans="1:27" s="133" customFormat="1" ht="23.5" customHeight="1" x14ac:dyDescent="0.2">
      <c r="B120" s="2813"/>
      <c r="C120" s="2814"/>
      <c r="D120" s="2815"/>
      <c r="E120" s="2662" t="s">
        <v>904</v>
      </c>
      <c r="F120" s="2663"/>
      <c r="G120" s="2663"/>
      <c r="H120" s="2663"/>
      <c r="I120" s="2663"/>
      <c r="J120" s="2663"/>
      <c r="K120" s="2663"/>
      <c r="L120" s="2663"/>
      <c r="M120" s="2664"/>
      <c r="N120" s="985" t="str">
        <f>IF('別紙1 活動計画書'!O141="○","○","－")</f>
        <v>－</v>
      </c>
      <c r="O120" s="985" t="str">
        <f>IF(N120="－","－",IF(【選択肢】!V60&gt;0,"○","×"))</f>
        <v>－</v>
      </c>
      <c r="P120" s="2649"/>
      <c r="Q120" s="2650"/>
      <c r="R120" s="2650"/>
      <c r="S120" s="2650"/>
      <c r="T120" s="2650"/>
      <c r="U120" s="2650"/>
      <c r="V120" s="2650"/>
      <c r="W120" s="2651"/>
      <c r="X120" s="580"/>
      <c r="Y120" s="580"/>
    </row>
    <row r="121" spans="1:27" s="133" customFormat="1" ht="23.5" customHeight="1" x14ac:dyDescent="0.2">
      <c r="B121" s="2813"/>
      <c r="C121" s="2814"/>
      <c r="D121" s="2815"/>
      <c r="E121" s="2662" t="s">
        <v>903</v>
      </c>
      <c r="F121" s="2663"/>
      <c r="G121" s="2663"/>
      <c r="H121" s="2663"/>
      <c r="I121" s="2663"/>
      <c r="J121" s="2663"/>
      <c r="K121" s="2663"/>
      <c r="L121" s="2663"/>
      <c r="M121" s="2664"/>
      <c r="N121" s="985" t="str">
        <f>IF('別紙1 活動計画書'!O142="○","○","－")</f>
        <v>－</v>
      </c>
      <c r="O121" s="985" t="str">
        <f>IF(N121="－","－",IF(【選択肢】!V61&gt;0,"○","×"))</f>
        <v>－</v>
      </c>
      <c r="P121" s="2649"/>
      <c r="Q121" s="2650"/>
      <c r="R121" s="2650"/>
      <c r="S121" s="2650"/>
      <c r="T121" s="2650"/>
      <c r="U121" s="2650"/>
      <c r="V121" s="2650"/>
      <c r="W121" s="2651"/>
      <c r="X121" s="580"/>
      <c r="Y121" s="580"/>
    </row>
    <row r="122" spans="1:27" s="133" customFormat="1" ht="23.5" customHeight="1" x14ac:dyDescent="0.2">
      <c r="B122" s="2813"/>
      <c r="C122" s="2814"/>
      <c r="D122" s="2815"/>
      <c r="E122" s="2662" t="s">
        <v>902</v>
      </c>
      <c r="F122" s="2663"/>
      <c r="G122" s="2663"/>
      <c r="H122" s="2663"/>
      <c r="I122" s="2663"/>
      <c r="J122" s="2663"/>
      <c r="K122" s="2663"/>
      <c r="L122" s="2663"/>
      <c r="M122" s="2664"/>
      <c r="N122" s="985" t="str">
        <f>IF('別紙1 活動計画書'!O143="○","○","－")</f>
        <v>－</v>
      </c>
      <c r="O122" s="985" t="str">
        <f>IF(N122="－","－",IF(【選択肢】!V62&gt;0,"○","×"))</f>
        <v>－</v>
      </c>
      <c r="P122" s="2649"/>
      <c r="Q122" s="2650"/>
      <c r="R122" s="2650"/>
      <c r="S122" s="2650"/>
      <c r="T122" s="2650"/>
      <c r="U122" s="2650"/>
      <c r="V122" s="2650"/>
      <c r="W122" s="2651"/>
      <c r="X122" s="580"/>
      <c r="Y122" s="580"/>
    </row>
    <row r="123" spans="1:27" s="133" customFormat="1" ht="23.5" customHeight="1" x14ac:dyDescent="0.2">
      <c r="B123" s="2813"/>
      <c r="C123" s="2814"/>
      <c r="D123" s="2815"/>
      <c r="E123" s="2662" t="s">
        <v>901</v>
      </c>
      <c r="F123" s="2663"/>
      <c r="G123" s="2663"/>
      <c r="H123" s="2663"/>
      <c r="I123" s="2663"/>
      <c r="J123" s="2663"/>
      <c r="K123" s="2663"/>
      <c r="L123" s="2663"/>
      <c r="M123" s="2664"/>
      <c r="N123" s="985" t="str">
        <f>IF('別紙1 活動計画書'!O144="○","○","－")</f>
        <v>－</v>
      </c>
      <c r="O123" s="985" t="str">
        <f>IF(N123="－","－",IF(【選択肢】!V63&gt;0,"○","×"))</f>
        <v>－</v>
      </c>
      <c r="P123" s="2649"/>
      <c r="Q123" s="2650"/>
      <c r="R123" s="2650"/>
      <c r="S123" s="2650"/>
      <c r="T123" s="2650"/>
      <c r="U123" s="2650"/>
      <c r="V123" s="2650"/>
      <c r="W123" s="2651"/>
      <c r="X123" s="580"/>
      <c r="Y123" s="580"/>
    </row>
    <row r="124" spans="1:27" s="133" customFormat="1" ht="32.5" customHeight="1" x14ac:dyDescent="0.2">
      <c r="B124" s="2813"/>
      <c r="C124" s="2814"/>
      <c r="D124" s="2815"/>
      <c r="E124" s="2662" t="s">
        <v>900</v>
      </c>
      <c r="F124" s="2663"/>
      <c r="G124" s="2663"/>
      <c r="H124" s="2663"/>
      <c r="I124" s="2663"/>
      <c r="J124" s="2663"/>
      <c r="K124" s="2663"/>
      <c r="L124" s="2663"/>
      <c r="M124" s="2664"/>
      <c r="N124" s="985" t="str">
        <f>IF('別紙1 活動計画書'!O145="○","○","－")</f>
        <v>－</v>
      </c>
      <c r="O124" s="985" t="str">
        <f>IF(N124="－","－",IF(【選択肢】!V64&gt;0,"○","×"))</f>
        <v>－</v>
      </c>
      <c r="P124" s="2649"/>
      <c r="Q124" s="2650"/>
      <c r="R124" s="2650"/>
      <c r="S124" s="2650"/>
      <c r="T124" s="2650"/>
      <c r="U124" s="2650"/>
      <c r="V124" s="2650"/>
      <c r="W124" s="2651"/>
      <c r="X124" s="580"/>
      <c r="Y124" s="580"/>
    </row>
    <row r="125" spans="1:27" s="133" customFormat="1" ht="32.5" customHeight="1" x14ac:dyDescent="0.2">
      <c r="B125" s="2813"/>
      <c r="C125" s="2814"/>
      <c r="D125" s="2815"/>
      <c r="E125" s="2662" t="s">
        <v>6829</v>
      </c>
      <c r="F125" s="2663"/>
      <c r="G125" s="2663"/>
      <c r="H125" s="2663"/>
      <c r="I125" s="2663"/>
      <c r="J125" s="2663"/>
      <c r="K125" s="2663"/>
      <c r="L125" s="2663"/>
      <c r="M125" s="2664"/>
      <c r="N125" s="985" t="str">
        <f>IF('別紙1 活動計画書'!O146="○","○","－")</f>
        <v>－</v>
      </c>
      <c r="O125" s="985" t="str">
        <f>IF(N125="－","－",IF(【選択肢】!V68&gt;0,"○","×"))</f>
        <v>－</v>
      </c>
      <c r="P125" s="2649"/>
      <c r="Q125" s="2650"/>
      <c r="R125" s="2650"/>
      <c r="S125" s="2650"/>
      <c r="T125" s="2650"/>
      <c r="U125" s="2650"/>
      <c r="V125" s="2650"/>
      <c r="W125" s="2651"/>
      <c r="X125" s="580"/>
      <c r="Y125" s="580"/>
    </row>
    <row r="126" spans="1:27" s="133" customFormat="1" ht="33.65" customHeight="1" x14ac:dyDescent="0.2">
      <c r="B126" s="2813"/>
      <c r="C126" s="2814"/>
      <c r="D126" s="2815"/>
      <c r="E126" s="2662" t="s">
        <v>6830</v>
      </c>
      <c r="F126" s="2663"/>
      <c r="G126" s="2663"/>
      <c r="H126" s="2663"/>
      <c r="I126" s="2663"/>
      <c r="J126" s="2663"/>
      <c r="K126" s="2663"/>
      <c r="L126" s="2663"/>
      <c r="M126" s="2664"/>
      <c r="N126" s="985" t="str">
        <f>IF('別紙1 活動計画書'!O147="○","○","－")</f>
        <v>－</v>
      </c>
      <c r="O126" s="985" t="str">
        <f>IF(N126="－","－",IF(【選択肢】!V69&gt;0,"○","×"))</f>
        <v>－</v>
      </c>
      <c r="P126" s="2649" t="str">
        <f>IF(O126="○","下の表中に取組面積を記入してください。","")</f>
        <v/>
      </c>
      <c r="Q126" s="2650"/>
      <c r="R126" s="2650"/>
      <c r="S126" s="2650"/>
      <c r="T126" s="2650"/>
      <c r="U126" s="2650"/>
      <c r="V126" s="2650"/>
      <c r="W126" s="2651"/>
      <c r="X126" s="580"/>
      <c r="Y126" s="580"/>
    </row>
    <row r="127" spans="1:27" s="133" customFormat="1" ht="23.5" customHeight="1" x14ac:dyDescent="0.2">
      <c r="B127" s="2813"/>
      <c r="C127" s="2814"/>
      <c r="D127" s="2815"/>
      <c r="E127" s="2662" t="s">
        <v>899</v>
      </c>
      <c r="F127" s="2663"/>
      <c r="G127" s="2663"/>
      <c r="H127" s="2663"/>
      <c r="I127" s="2663"/>
      <c r="J127" s="2663"/>
      <c r="K127" s="2663"/>
      <c r="L127" s="2663"/>
      <c r="M127" s="2664"/>
      <c r="N127" s="985" t="str">
        <f>IF('別紙1 活動計画書'!O148="○","○","－")</f>
        <v>－</v>
      </c>
      <c r="O127" s="985" t="str">
        <f>IF(N127="－","－",IF(【選択肢】!V67&gt;0,"○","×"))</f>
        <v>－</v>
      </c>
      <c r="P127" s="2649"/>
      <c r="Q127" s="2650"/>
      <c r="R127" s="2650"/>
      <c r="S127" s="2650"/>
      <c r="T127" s="2650"/>
      <c r="U127" s="2650"/>
      <c r="V127" s="2650"/>
      <c r="W127" s="2651"/>
      <c r="X127" s="580"/>
      <c r="Y127" s="580"/>
    </row>
    <row r="128" spans="1:27" s="133" customFormat="1" ht="23.25" customHeight="1" x14ac:dyDescent="0.2">
      <c r="B128" s="2816"/>
      <c r="C128" s="2817"/>
      <c r="D128" s="2818"/>
      <c r="E128" s="2792" t="s">
        <v>4964</v>
      </c>
      <c r="F128" s="2793"/>
      <c r="G128" s="2793"/>
      <c r="H128" s="2793"/>
      <c r="I128" s="2793"/>
      <c r="J128" s="2793"/>
      <c r="K128" s="2793"/>
      <c r="L128" s="2793"/>
      <c r="M128" s="2794"/>
      <c r="N128" s="985" t="str">
        <f>IF('別紙1 活動計画書'!O150="○","○","－")</f>
        <v>－</v>
      </c>
      <c r="O128" s="985" t="str">
        <f>IF(N128="－","－",IF(【選択肢】!V68&gt;0,"○","×"))</f>
        <v>－</v>
      </c>
      <c r="P128" s="2649"/>
      <c r="Q128" s="2650"/>
      <c r="R128" s="2650"/>
      <c r="S128" s="2650"/>
      <c r="T128" s="2650"/>
      <c r="U128" s="2650"/>
      <c r="V128" s="2650"/>
      <c r="W128" s="2651"/>
      <c r="X128" s="580"/>
      <c r="Y128" s="580"/>
    </row>
    <row r="129" spans="2:33" s="133" customFormat="1" ht="16.5" customHeight="1" x14ac:dyDescent="0.2">
      <c r="B129" s="986"/>
      <c r="C129" s="987"/>
      <c r="D129" s="987"/>
      <c r="E129" s="298"/>
      <c r="F129" s="298"/>
      <c r="G129" s="298"/>
      <c r="H129" s="298"/>
      <c r="I129" s="298"/>
      <c r="J129" s="298"/>
      <c r="K129" s="298"/>
      <c r="L129" s="298"/>
      <c r="M129" s="298"/>
      <c r="N129" s="298"/>
      <c r="O129" s="298"/>
      <c r="P129" s="988"/>
      <c r="Q129" s="988"/>
      <c r="R129" s="989"/>
      <c r="S129" s="989"/>
      <c r="T129" s="989"/>
      <c r="U129" s="989"/>
      <c r="V129" s="989"/>
      <c r="W129" s="989"/>
      <c r="X129" s="990"/>
      <c r="Y129" s="991"/>
    </row>
    <row r="130" spans="2:33" s="133" customFormat="1" ht="21" customHeight="1" x14ac:dyDescent="0.2">
      <c r="B130" s="2801" t="s">
        <v>6834</v>
      </c>
      <c r="C130" s="2801"/>
      <c r="D130" s="2801"/>
      <c r="E130" s="2801"/>
      <c r="F130" s="2801"/>
      <c r="G130" s="2801"/>
      <c r="H130" s="2801"/>
      <c r="I130" s="2801"/>
      <c r="J130" s="2801"/>
      <c r="K130" s="2801"/>
      <c r="L130" s="2801"/>
      <c r="M130" s="2801"/>
      <c r="N130" s="2801"/>
      <c r="O130" s="2801"/>
      <c r="P130" s="2801"/>
      <c r="Q130" s="2801"/>
      <c r="R130" s="2801"/>
      <c r="S130" s="2801"/>
      <c r="T130" s="2801"/>
      <c r="U130" s="2801"/>
      <c r="V130" s="2801"/>
      <c r="W130" s="2801"/>
      <c r="X130" s="2801"/>
      <c r="Y130" s="2801"/>
    </row>
    <row r="131" spans="2:33" s="133" customFormat="1" ht="16.5" customHeight="1" x14ac:dyDescent="0.2">
      <c r="B131" s="2614" t="s">
        <v>4744</v>
      </c>
      <c r="C131" s="2615"/>
      <c r="D131" s="2615"/>
      <c r="E131" s="2615"/>
      <c r="F131" s="2616"/>
      <c r="G131" s="2396" t="s">
        <v>4745</v>
      </c>
      <c r="H131" s="2164"/>
      <c r="I131" s="2164"/>
      <c r="J131" s="2164"/>
      <c r="K131" s="2397"/>
      <c r="L131" s="580"/>
      <c r="M131" s="580"/>
      <c r="N131" s="580"/>
      <c r="O131" s="580"/>
      <c r="P131" s="580"/>
      <c r="Q131" s="992"/>
      <c r="R131" s="992"/>
      <c r="S131" s="991"/>
      <c r="T131" s="991"/>
      <c r="U131" s="991"/>
      <c r="V131" s="991"/>
      <c r="W131" s="991"/>
      <c r="X131" s="991"/>
      <c r="Y131" s="991"/>
      <c r="Z131" s="295"/>
    </row>
    <row r="132" spans="2:33" s="133" customFormat="1" ht="16.5" customHeight="1" x14ac:dyDescent="0.2">
      <c r="B132" s="2617" t="s">
        <v>4746</v>
      </c>
      <c r="C132" s="2618"/>
      <c r="D132" s="2618"/>
      <c r="E132" s="2618"/>
      <c r="F132" s="2618"/>
      <c r="G132" s="2865">
        <v>0</v>
      </c>
      <c r="H132" s="2866"/>
      <c r="I132" s="2866"/>
      <c r="J132" s="2866"/>
      <c r="K132" s="2867"/>
      <c r="L132" s="580"/>
      <c r="M132" s="580"/>
      <c r="N132" s="580"/>
      <c r="O132" s="580"/>
      <c r="P132" s="580"/>
      <c r="Q132" s="992"/>
      <c r="R132" s="992"/>
      <c r="S132" s="991"/>
      <c r="T132" s="991"/>
      <c r="U132" s="991"/>
      <c r="V132" s="991"/>
      <c r="W132" s="991"/>
      <c r="X132" s="991"/>
      <c r="Y132" s="991"/>
      <c r="Z132" s="295"/>
    </row>
    <row r="133" spans="2:33" s="133" customFormat="1" ht="16.5" customHeight="1" x14ac:dyDescent="0.2">
      <c r="B133" s="2617" t="s">
        <v>4747</v>
      </c>
      <c r="C133" s="2618"/>
      <c r="D133" s="2618"/>
      <c r="E133" s="2618"/>
      <c r="F133" s="2618"/>
      <c r="G133" s="2865">
        <v>0</v>
      </c>
      <c r="H133" s="2866"/>
      <c r="I133" s="2866"/>
      <c r="J133" s="2866"/>
      <c r="K133" s="2867"/>
      <c r="L133" s="580"/>
      <c r="M133" s="580"/>
      <c r="N133" s="580"/>
      <c r="O133" s="580"/>
      <c r="P133" s="580"/>
      <c r="Q133" s="992"/>
      <c r="R133" s="992"/>
      <c r="S133" s="991"/>
      <c r="T133" s="991"/>
      <c r="U133" s="991"/>
      <c r="V133" s="991"/>
      <c r="W133" s="991"/>
      <c r="X133" s="991"/>
      <c r="Y133" s="991"/>
      <c r="Z133" s="295"/>
    </row>
    <row r="134" spans="2:33" s="133" customFormat="1" ht="16.5" customHeight="1" x14ac:dyDescent="0.2">
      <c r="B134" s="2617" t="s">
        <v>4684</v>
      </c>
      <c r="C134" s="2618"/>
      <c r="D134" s="2618"/>
      <c r="E134" s="2618"/>
      <c r="F134" s="2618"/>
      <c r="G134" s="2865">
        <v>0</v>
      </c>
      <c r="H134" s="2866"/>
      <c r="I134" s="2866"/>
      <c r="J134" s="2866"/>
      <c r="K134" s="2867"/>
      <c r="L134" s="580"/>
      <c r="M134" s="580"/>
      <c r="N134" s="580"/>
      <c r="O134" s="580"/>
      <c r="P134" s="580"/>
      <c r="Q134" s="992"/>
      <c r="R134" s="992"/>
      <c r="S134" s="991"/>
      <c r="T134" s="991"/>
      <c r="U134" s="991"/>
      <c r="V134" s="991"/>
      <c r="W134" s="991"/>
      <c r="X134" s="991"/>
      <c r="Y134" s="991"/>
      <c r="Z134" s="295"/>
    </row>
    <row r="135" spans="2:33" s="133" customFormat="1" ht="16.5" customHeight="1" x14ac:dyDescent="0.2">
      <c r="B135" s="2617" t="s">
        <v>4685</v>
      </c>
      <c r="C135" s="2618"/>
      <c r="D135" s="2618"/>
      <c r="E135" s="2618"/>
      <c r="F135" s="2618"/>
      <c r="G135" s="2865">
        <v>0</v>
      </c>
      <c r="H135" s="2866"/>
      <c r="I135" s="2866"/>
      <c r="J135" s="2866"/>
      <c r="K135" s="2867"/>
      <c r="L135" s="580"/>
      <c r="M135" s="580"/>
      <c r="N135" s="580"/>
      <c r="O135" s="580"/>
      <c r="P135" s="580"/>
      <c r="Q135" s="992"/>
      <c r="R135" s="992"/>
      <c r="S135" s="991"/>
      <c r="T135" s="991"/>
      <c r="U135" s="991"/>
      <c r="V135" s="991"/>
      <c r="W135" s="991"/>
      <c r="X135" s="991"/>
      <c r="Y135" s="991"/>
      <c r="Z135" s="295"/>
    </row>
    <row r="136" spans="2:33" s="133" customFormat="1" ht="16.5" customHeight="1" x14ac:dyDescent="0.2">
      <c r="B136" s="2617" t="s">
        <v>4748</v>
      </c>
      <c r="C136" s="2618"/>
      <c r="D136" s="2618"/>
      <c r="E136" s="2618"/>
      <c r="F136" s="2618"/>
      <c r="G136" s="2865">
        <v>0</v>
      </c>
      <c r="H136" s="2866"/>
      <c r="I136" s="2866"/>
      <c r="J136" s="2866"/>
      <c r="K136" s="2867"/>
      <c r="L136" s="580"/>
      <c r="M136" s="580"/>
      <c r="N136" s="580"/>
      <c r="O136" s="580"/>
      <c r="P136" s="580"/>
      <c r="Q136" s="992"/>
      <c r="R136" s="992"/>
      <c r="S136" s="991"/>
      <c r="T136" s="991"/>
      <c r="U136" s="991"/>
      <c r="V136" s="991"/>
      <c r="W136" s="991"/>
      <c r="X136" s="991"/>
      <c r="Y136" s="991"/>
      <c r="Z136" s="295"/>
    </row>
    <row r="137" spans="2:33" s="133" customFormat="1" ht="16.5" customHeight="1" x14ac:dyDescent="0.2">
      <c r="B137" s="2656" t="s">
        <v>4749</v>
      </c>
      <c r="C137" s="2657"/>
      <c r="D137" s="2657"/>
      <c r="E137" s="2657"/>
      <c r="F137" s="2657"/>
      <c r="G137" s="2865">
        <v>0</v>
      </c>
      <c r="H137" s="2866"/>
      <c r="I137" s="2866"/>
      <c r="J137" s="2866"/>
      <c r="K137" s="2867"/>
      <c r="L137" s="580"/>
      <c r="M137" s="580"/>
      <c r="N137" s="580"/>
      <c r="O137" s="580"/>
      <c r="P137" s="580"/>
      <c r="Q137" s="992"/>
      <c r="R137" s="992"/>
      <c r="S137" s="991"/>
      <c r="T137" s="991"/>
      <c r="U137" s="991"/>
      <c r="V137" s="991"/>
      <c r="W137" s="991"/>
      <c r="X137" s="991"/>
      <c r="Y137" s="991"/>
      <c r="Z137" s="295"/>
    </row>
    <row r="138" spans="2:33" s="133" customFormat="1" ht="16.5" customHeight="1" x14ac:dyDescent="0.2">
      <c r="B138" s="993"/>
      <c r="C138" s="993"/>
      <c r="D138" s="993"/>
      <c r="E138" s="993"/>
      <c r="F138" s="581"/>
      <c r="G138" s="581"/>
      <c r="H138" s="581"/>
      <c r="I138" s="581"/>
      <c r="J138" s="581"/>
      <c r="K138" s="580"/>
      <c r="L138" s="580"/>
      <c r="M138" s="580"/>
      <c r="N138" s="580"/>
      <c r="O138" s="580"/>
      <c r="P138" s="992"/>
      <c r="Q138" s="992"/>
      <c r="R138" s="991"/>
      <c r="S138" s="991"/>
      <c r="T138" s="991"/>
      <c r="U138" s="991"/>
      <c r="V138" s="991"/>
      <c r="W138" s="991"/>
      <c r="X138" s="991"/>
      <c r="Y138" s="991"/>
    </row>
    <row r="139" spans="2:33" s="133" customFormat="1" ht="21.65" customHeight="1" x14ac:dyDescent="0.2">
      <c r="B139" s="2598" t="s">
        <v>4874</v>
      </c>
      <c r="C139" s="2598"/>
      <c r="D139" s="2598"/>
      <c r="E139" s="2598"/>
      <c r="F139" s="2598"/>
      <c r="G139" s="2598"/>
      <c r="H139" s="2598"/>
      <c r="I139" s="2598"/>
      <c r="J139" s="2598"/>
      <c r="K139" s="2598"/>
      <c r="L139" s="2598"/>
      <c r="M139" s="2598"/>
      <c r="N139" s="2598"/>
      <c r="O139" s="2598"/>
      <c r="P139" s="2598"/>
      <c r="Q139" s="2598"/>
      <c r="R139" s="2598"/>
      <c r="S139" s="2598"/>
      <c r="T139" s="2598"/>
      <c r="U139" s="2598"/>
      <c r="V139" s="2598"/>
      <c r="W139" s="2598"/>
      <c r="X139" s="994"/>
      <c r="Y139" s="994"/>
    </row>
    <row r="140" spans="2:33" s="133" customFormat="1" ht="22.5" customHeight="1" x14ac:dyDescent="0.2">
      <c r="B140" s="2396" t="s">
        <v>520</v>
      </c>
      <c r="C140" s="2164"/>
      <c r="D140" s="2164"/>
      <c r="E140" s="2164"/>
      <c r="F140" s="2164"/>
      <c r="G140" s="2164"/>
      <c r="H140" s="2164"/>
      <c r="I140" s="2164"/>
      <c r="J140" s="2164"/>
      <c r="K140" s="2164"/>
      <c r="L140" s="2164"/>
      <c r="M140" s="2397"/>
      <c r="N140" s="786" t="s">
        <v>890</v>
      </c>
      <c r="O140" s="786" t="s">
        <v>895</v>
      </c>
      <c r="P140" s="2870" t="s">
        <v>898</v>
      </c>
      <c r="Q140" s="2851"/>
      <c r="R140" s="2851"/>
      <c r="S140" s="2851"/>
      <c r="T140" s="2851"/>
      <c r="U140" s="2851"/>
      <c r="V140" s="2851"/>
      <c r="W140" s="2852"/>
      <c r="X140" s="580"/>
      <c r="Y140" s="580"/>
    </row>
    <row r="141" spans="2:33" s="133" customFormat="1" ht="15.75" customHeight="1" x14ac:dyDescent="0.2">
      <c r="B141" s="2804" t="s">
        <v>897</v>
      </c>
      <c r="C141" s="2805"/>
      <c r="D141" s="2805"/>
      <c r="E141" s="2805"/>
      <c r="F141" s="2805"/>
      <c r="G141" s="2805"/>
      <c r="H141" s="2805"/>
      <c r="I141" s="2805"/>
      <c r="J141" s="2805"/>
      <c r="K141" s="2805"/>
      <c r="L141" s="2805"/>
      <c r="M141" s="2806"/>
      <c r="N141" s="2790"/>
      <c r="O141" s="2790"/>
      <c r="P141" s="995" t="s">
        <v>896</v>
      </c>
      <c r="Q141" s="2795"/>
      <c r="R141" s="2796"/>
      <c r="S141" s="2796"/>
      <c r="T141" s="2796"/>
      <c r="U141" s="2796"/>
      <c r="V141" s="2796"/>
      <c r="W141" s="2797"/>
      <c r="X141" s="580"/>
      <c r="Y141" s="580"/>
    </row>
    <row r="142" spans="2:33" s="133" customFormat="1" ht="30" customHeight="1" x14ac:dyDescent="0.2">
      <c r="B142" s="2807"/>
      <c r="C142" s="2808"/>
      <c r="D142" s="2808"/>
      <c r="E142" s="2808"/>
      <c r="F142" s="2808"/>
      <c r="G142" s="2808"/>
      <c r="H142" s="2808"/>
      <c r="I142" s="2808"/>
      <c r="J142" s="2808"/>
      <c r="K142" s="2808"/>
      <c r="L142" s="2808"/>
      <c r="M142" s="2809"/>
      <c r="N142" s="2791"/>
      <c r="O142" s="2791"/>
      <c r="P142" s="1427"/>
      <c r="Q142" s="2798"/>
      <c r="R142" s="2799"/>
      <c r="S142" s="2799"/>
      <c r="T142" s="2799"/>
      <c r="U142" s="2799"/>
      <c r="V142" s="2799"/>
      <c r="W142" s="2800"/>
      <c r="X142" s="580"/>
      <c r="Y142" s="580"/>
      <c r="AB142" s="294"/>
      <c r="AC142" s="294"/>
      <c r="AD142" s="294"/>
      <c r="AE142" s="294"/>
      <c r="AF142" s="294"/>
      <c r="AG142" s="294"/>
    </row>
    <row r="143" spans="2:33" s="133" customFormat="1" ht="8.5" customHeight="1" x14ac:dyDescent="0.2">
      <c r="B143" s="300"/>
      <c r="C143" s="299"/>
      <c r="D143" s="299"/>
      <c r="E143" s="298"/>
      <c r="F143" s="298"/>
      <c r="G143" s="298"/>
      <c r="H143" s="298"/>
      <c r="I143" s="298"/>
      <c r="J143" s="298"/>
      <c r="K143" s="298"/>
      <c r="L143" s="298"/>
      <c r="M143" s="298"/>
      <c r="N143" s="297"/>
      <c r="O143" s="297"/>
      <c r="P143" s="296"/>
      <c r="Q143" s="296"/>
      <c r="R143" s="296"/>
      <c r="S143" s="296"/>
      <c r="T143" s="296"/>
      <c r="U143" s="296"/>
      <c r="V143" s="296"/>
      <c r="W143" s="295"/>
    </row>
    <row r="144" spans="2:33" s="133" customFormat="1" ht="22.5" customHeight="1" x14ac:dyDescent="0.2">
      <c r="B144" s="2396" t="s">
        <v>520</v>
      </c>
      <c r="C144" s="2164"/>
      <c r="D144" s="2164"/>
      <c r="E144" s="2164"/>
      <c r="F144" s="2164"/>
      <c r="G144" s="2164"/>
      <c r="H144" s="2164"/>
      <c r="I144" s="2164"/>
      <c r="J144" s="2164"/>
      <c r="K144" s="2164"/>
      <c r="L144" s="2164"/>
      <c r="M144" s="2397"/>
      <c r="N144" s="786" t="s">
        <v>890</v>
      </c>
      <c r="O144" s="786" t="s">
        <v>895</v>
      </c>
      <c r="P144" s="2842" t="s">
        <v>894</v>
      </c>
      <c r="Q144" s="2843"/>
      <c r="R144" s="2844"/>
      <c r="S144" s="2851" t="s">
        <v>893</v>
      </c>
      <c r="T144" s="2851"/>
      <c r="U144" s="2851"/>
      <c r="V144" s="2851"/>
      <c r="W144" s="2852"/>
      <c r="X144" s="580"/>
      <c r="Y144" s="580"/>
    </row>
    <row r="145" spans="1:35" s="133" customFormat="1" ht="15.75" customHeight="1" x14ac:dyDescent="0.2">
      <c r="B145" s="2804" t="s">
        <v>892</v>
      </c>
      <c r="C145" s="2805"/>
      <c r="D145" s="2805"/>
      <c r="E145" s="2805"/>
      <c r="F145" s="2805"/>
      <c r="G145" s="2805"/>
      <c r="H145" s="2805"/>
      <c r="I145" s="2805"/>
      <c r="J145" s="2805"/>
      <c r="K145" s="2805"/>
      <c r="L145" s="2805"/>
      <c r="M145" s="2806"/>
      <c r="N145" s="2790"/>
      <c r="O145" s="2790"/>
      <c r="P145" s="2827"/>
      <c r="Q145" s="2828"/>
      <c r="R145" s="2868" t="s">
        <v>891</v>
      </c>
      <c r="S145" s="2827"/>
      <c r="T145" s="2828"/>
      <c r="U145" s="2828"/>
      <c r="V145" s="2828"/>
      <c r="W145" s="2868" t="s">
        <v>891</v>
      </c>
      <c r="X145" s="580"/>
      <c r="Y145" s="580"/>
    </row>
    <row r="146" spans="1:35" s="133" customFormat="1" ht="30" customHeight="1" x14ac:dyDescent="0.2">
      <c r="B146" s="2807"/>
      <c r="C146" s="2808"/>
      <c r="D146" s="2808"/>
      <c r="E146" s="2808"/>
      <c r="F146" s="2808"/>
      <c r="G146" s="2808"/>
      <c r="H146" s="2808"/>
      <c r="I146" s="2808"/>
      <c r="J146" s="2808"/>
      <c r="K146" s="2808"/>
      <c r="L146" s="2808"/>
      <c r="M146" s="2809"/>
      <c r="N146" s="2791"/>
      <c r="O146" s="2791"/>
      <c r="P146" s="2829"/>
      <c r="Q146" s="2830"/>
      <c r="R146" s="2869"/>
      <c r="S146" s="2829"/>
      <c r="T146" s="2830"/>
      <c r="U146" s="2830"/>
      <c r="V146" s="2830"/>
      <c r="W146" s="2869"/>
      <c r="X146" s="580"/>
      <c r="Y146" s="580"/>
      <c r="AB146" s="294"/>
      <c r="AC146" s="294"/>
      <c r="AD146" s="294"/>
      <c r="AE146" s="294"/>
      <c r="AF146" s="294"/>
      <c r="AG146" s="294"/>
    </row>
    <row r="147" spans="1:35" s="21" customFormat="1" ht="8.5" customHeight="1" x14ac:dyDescent="0.55000000000000004">
      <c r="B147" s="980"/>
      <c r="C147" s="980"/>
      <c r="D147" s="980"/>
      <c r="E147" s="980"/>
      <c r="F147" s="980"/>
      <c r="G147" s="980"/>
      <c r="H147" s="980"/>
      <c r="I147" s="980"/>
      <c r="J147" s="980"/>
      <c r="K147" s="980"/>
      <c r="L147" s="980"/>
      <c r="M147" s="980"/>
      <c r="N147" s="981"/>
      <c r="O147" s="981"/>
      <c r="P147" s="982"/>
      <c r="Q147" s="982"/>
      <c r="R147" s="983"/>
      <c r="S147" s="982"/>
      <c r="T147" s="982"/>
      <c r="U147" s="982"/>
      <c r="V147" s="982"/>
      <c r="W147" s="983"/>
      <c r="X147" s="788"/>
      <c r="Y147" s="788"/>
      <c r="AB147" s="56"/>
      <c r="AC147" s="56"/>
      <c r="AD147" s="56"/>
      <c r="AE147" s="56"/>
      <c r="AF147" s="56"/>
      <c r="AG147" s="56"/>
    </row>
    <row r="148" spans="1:35" s="133" customFormat="1" ht="22.5" customHeight="1" x14ac:dyDescent="0.2">
      <c r="B148" s="2301" t="s">
        <v>520</v>
      </c>
      <c r="C148" s="2301"/>
      <c r="D148" s="2301"/>
      <c r="E148" s="2301"/>
      <c r="F148" s="2301"/>
      <c r="G148" s="2301"/>
      <c r="H148" s="2301"/>
      <c r="I148" s="2301"/>
      <c r="J148" s="2301"/>
      <c r="K148" s="2301"/>
      <c r="L148" s="2301"/>
      <c r="M148" s="2301"/>
      <c r="N148" s="2859" t="s">
        <v>4938</v>
      </c>
      <c r="O148" s="2860"/>
      <c r="P148" s="2860"/>
      <c r="Q148" s="2860"/>
      <c r="R148" s="2860"/>
      <c r="S148" s="2860"/>
      <c r="T148" s="2860"/>
      <c r="U148" s="2860"/>
      <c r="V148" s="2860"/>
      <c r="W148" s="2861"/>
      <c r="X148" s="580"/>
      <c r="Y148" s="580"/>
      <c r="AB148" s="294"/>
      <c r="AC148" s="294"/>
      <c r="AD148" s="294"/>
      <c r="AE148" s="294"/>
      <c r="AF148" s="294"/>
      <c r="AG148" s="294"/>
    </row>
    <row r="149" spans="1:35" s="133" customFormat="1" ht="30" customHeight="1" x14ac:dyDescent="0.2">
      <c r="B149" s="2858" t="s">
        <v>4873</v>
      </c>
      <c r="C149" s="2858"/>
      <c r="D149" s="2858"/>
      <c r="E149" s="2858"/>
      <c r="F149" s="2858"/>
      <c r="G149" s="2858"/>
      <c r="H149" s="2858"/>
      <c r="I149" s="2858"/>
      <c r="J149" s="2858"/>
      <c r="K149" s="2858"/>
      <c r="L149" s="2858"/>
      <c r="M149" s="2858"/>
      <c r="N149" s="2862"/>
      <c r="O149" s="2863"/>
      <c r="P149" s="2863"/>
      <c r="Q149" s="2863"/>
      <c r="R149" s="2863"/>
      <c r="S149" s="2863"/>
      <c r="T149" s="2863"/>
      <c r="U149" s="2863"/>
      <c r="V149" s="2863"/>
      <c r="W149" s="2864"/>
      <c r="X149" s="580"/>
      <c r="Y149" s="580"/>
      <c r="AB149" s="294"/>
      <c r="AC149" s="294"/>
      <c r="AD149" s="294"/>
      <c r="AE149" s="294"/>
      <c r="AF149" s="294"/>
      <c r="AG149" s="294"/>
    </row>
    <row r="150" spans="1:35" s="21" customFormat="1" ht="30" customHeight="1" x14ac:dyDescent="0.55000000000000004">
      <c r="B150" s="980"/>
      <c r="C150" s="980"/>
      <c r="D150" s="980"/>
      <c r="E150" s="980"/>
      <c r="F150" s="980"/>
      <c r="G150" s="980"/>
      <c r="H150" s="980"/>
      <c r="I150" s="980"/>
      <c r="J150" s="980"/>
      <c r="K150" s="980"/>
      <c r="L150" s="980"/>
      <c r="M150" s="980"/>
      <c r="N150" s="980"/>
      <c r="O150" s="980"/>
      <c r="P150" s="981"/>
      <c r="Q150" s="981"/>
      <c r="R150" s="982"/>
      <c r="S150" s="982"/>
      <c r="T150" s="982"/>
      <c r="U150" s="982"/>
      <c r="V150" s="983"/>
      <c r="W150" s="982"/>
      <c r="X150" s="982"/>
      <c r="Y150" s="983"/>
      <c r="AD150" s="56"/>
      <c r="AE150" s="56"/>
      <c r="AF150" s="56"/>
      <c r="AG150" s="56"/>
      <c r="AH150" s="56"/>
      <c r="AI150" s="56"/>
    </row>
    <row r="151" spans="1:35" s="292" customFormat="1" ht="31.5" customHeight="1" x14ac:dyDescent="0.6">
      <c r="A151" s="293" t="s">
        <v>399</v>
      </c>
      <c r="B151" s="795"/>
      <c r="C151" s="795"/>
      <c r="D151" s="795"/>
      <c r="E151" s="795"/>
      <c r="F151" s="795"/>
      <c r="G151" s="795"/>
      <c r="H151" s="795"/>
      <c r="I151" s="580"/>
      <c r="J151" s="795"/>
      <c r="K151" s="795"/>
      <c r="L151" s="795"/>
      <c r="M151" s="795"/>
      <c r="N151" s="795"/>
      <c r="O151" s="795"/>
      <c r="P151" s="795"/>
      <c r="Q151" s="795"/>
      <c r="R151" s="795"/>
      <c r="S151" s="795"/>
      <c r="T151" s="795"/>
      <c r="U151" s="795"/>
      <c r="V151" s="795"/>
      <c r="W151" s="795"/>
      <c r="X151" s="984"/>
      <c r="Y151" s="984"/>
    </row>
    <row r="152" spans="1:35" s="292" customFormat="1" ht="70.5" customHeight="1" x14ac:dyDescent="0.6">
      <c r="A152" s="293"/>
      <c r="B152" s="2826" t="s">
        <v>4992</v>
      </c>
      <c r="C152" s="2826"/>
      <c r="D152" s="2826"/>
      <c r="E152" s="2826"/>
      <c r="F152" s="2826"/>
      <c r="G152" s="2826"/>
      <c r="H152" s="2826"/>
      <c r="I152" s="2826"/>
      <c r="J152" s="2826"/>
      <c r="K152" s="2826"/>
      <c r="L152" s="2826"/>
      <c r="M152" s="2826"/>
      <c r="N152" s="2826"/>
      <c r="O152" s="2826"/>
      <c r="P152" s="2826"/>
      <c r="Q152" s="2826"/>
      <c r="R152" s="2826"/>
      <c r="S152" s="2826"/>
      <c r="T152" s="2826"/>
      <c r="U152" s="2826"/>
      <c r="V152" s="2826"/>
      <c r="W152" s="2826"/>
      <c r="X152" s="2826"/>
      <c r="Y152" s="2826"/>
    </row>
    <row r="153" spans="1:35" s="292" customFormat="1" ht="26.25" customHeight="1" x14ac:dyDescent="0.6">
      <c r="A153" s="293"/>
      <c r="B153" s="2396" t="s">
        <v>890</v>
      </c>
      <c r="C153" s="2164"/>
      <c r="D153" s="2164"/>
      <c r="E153" s="2164"/>
      <c r="F153" s="2164"/>
      <c r="G153" s="2164"/>
      <c r="H153" s="2164"/>
      <c r="I153" s="2164"/>
      <c r="J153" s="2164"/>
      <c r="K153" s="2164"/>
      <c r="L153" s="2164"/>
      <c r="M153" s="2164"/>
      <c r="N153" s="2164"/>
      <c r="O153" s="2397"/>
      <c r="P153" s="2396" t="s">
        <v>889</v>
      </c>
      <c r="Q153" s="2164"/>
      <c r="R153" s="2164"/>
      <c r="S153" s="2164"/>
      <c r="T153" s="2164"/>
      <c r="U153" s="2164"/>
      <c r="V153" s="2164"/>
      <c r="W153" s="2164"/>
      <c r="X153" s="2164"/>
      <c r="Y153" s="2397"/>
    </row>
    <row r="154" spans="1:35" s="133" customFormat="1" ht="30.75" customHeight="1" x14ac:dyDescent="0.2">
      <c r="B154" s="2163" t="s">
        <v>177</v>
      </c>
      <c r="C154" s="2836"/>
      <c r="D154" s="2163" t="s">
        <v>100</v>
      </c>
      <c r="E154" s="2839"/>
      <c r="F154" s="2836"/>
      <c r="G154" s="2163" t="s">
        <v>178</v>
      </c>
      <c r="H154" s="2839"/>
      <c r="I154" s="2839"/>
      <c r="J154" s="2839"/>
      <c r="K154" s="2836"/>
      <c r="L154" s="2841" t="s">
        <v>176</v>
      </c>
      <c r="M154" s="2841"/>
      <c r="N154" s="2599" t="s">
        <v>4912</v>
      </c>
      <c r="O154" s="2600"/>
      <c r="P154" s="2396" t="s">
        <v>888</v>
      </c>
      <c r="Q154" s="2164"/>
      <c r="R154" s="2164"/>
      <c r="S154" s="2164"/>
      <c r="T154" s="2164"/>
      <c r="U154" s="2164"/>
      <c r="V154" s="2164"/>
      <c r="W154" s="2397"/>
      <c r="X154" s="2383" t="s">
        <v>887</v>
      </c>
      <c r="Y154" s="2384"/>
    </row>
    <row r="155" spans="1:35" s="133" customFormat="1" ht="56.15" customHeight="1" x14ac:dyDescent="0.2">
      <c r="B155" s="2837"/>
      <c r="C155" s="2838"/>
      <c r="D155" s="2837"/>
      <c r="E155" s="2840"/>
      <c r="F155" s="2838"/>
      <c r="G155" s="2837"/>
      <c r="H155" s="2840"/>
      <c r="I155" s="2840"/>
      <c r="J155" s="2840"/>
      <c r="K155" s="2838"/>
      <c r="L155" s="2833" t="s">
        <v>886</v>
      </c>
      <c r="M155" s="2833"/>
      <c r="N155" s="2601"/>
      <c r="O155" s="2602"/>
      <c r="P155" s="2834" t="s">
        <v>885</v>
      </c>
      <c r="Q155" s="2835"/>
      <c r="R155" s="2834" t="s">
        <v>884</v>
      </c>
      <c r="S155" s="2835"/>
      <c r="T155" s="2606" t="s">
        <v>4912</v>
      </c>
      <c r="U155" s="2607"/>
      <c r="V155" s="2834" t="s">
        <v>71</v>
      </c>
      <c r="W155" s="2835"/>
      <c r="X155" s="2831"/>
      <c r="Y155" s="2832"/>
    </row>
    <row r="156" spans="1:35" s="133" customFormat="1" ht="26.5" customHeight="1" x14ac:dyDescent="0.2">
      <c r="B156" s="2821">
        <f>'別紙1 活動計画書'!B174</f>
        <v>0</v>
      </c>
      <c r="C156" s="2821"/>
      <c r="D156" s="2822">
        <f>'別紙1 活動計画書'!D174</f>
        <v>0</v>
      </c>
      <c r="E156" s="2822"/>
      <c r="F156" s="2822"/>
      <c r="G156" s="2823">
        <f>'別紙1 活動計画書'!H174</f>
        <v>0</v>
      </c>
      <c r="H156" s="2824"/>
      <c r="I156" s="2824"/>
      <c r="J156" s="2824"/>
      <c r="K156" s="2825"/>
      <c r="L156" s="1583" t="str">
        <f>IF('別紙1 活動計画書'!N174="","",'別紙1 活動計画書'!N174)</f>
        <v/>
      </c>
      <c r="M156" s="975" t="str">
        <f>'別紙1 活動計画書'!P174</f>
        <v/>
      </c>
      <c r="N156" s="976" t="str">
        <f>IF('別紙1 活動計画書'!Q174="","",'別紙1 活動計画書'!Q174)</f>
        <v/>
      </c>
      <c r="O156" s="975" t="str">
        <f>'別紙1 活動計画書'!S174</f>
        <v/>
      </c>
      <c r="P156" s="1428"/>
      <c r="Q156" s="977" t="str">
        <f t="shared" ref="Q156:Q159" si="0">M156</f>
        <v/>
      </c>
      <c r="R156" s="1430"/>
      <c r="S156" s="977" t="str">
        <f>M156</f>
        <v/>
      </c>
      <c r="T156" s="1430"/>
      <c r="U156" s="1582" t="str">
        <f>O156</f>
        <v/>
      </c>
      <c r="V156" s="978" t="str">
        <f>IF(L156="","",P156+R156)</f>
        <v/>
      </c>
      <c r="W156" s="977" t="str">
        <f>M156</f>
        <v/>
      </c>
      <c r="X156" s="2781"/>
      <c r="Y156" s="2782"/>
      <c r="AC156" s="287"/>
    </row>
    <row r="157" spans="1:35" s="133" customFormat="1" ht="26.5" customHeight="1" x14ac:dyDescent="0.2">
      <c r="B157" s="2821">
        <f>'別紙1 活動計画書'!B175</f>
        <v>0</v>
      </c>
      <c r="C157" s="2821"/>
      <c r="D157" s="2822">
        <f>'別紙1 活動計画書'!D175</f>
        <v>0</v>
      </c>
      <c r="E157" s="2822"/>
      <c r="F157" s="2822"/>
      <c r="G157" s="2823">
        <f>'別紙1 活動計画書'!H175</f>
        <v>0</v>
      </c>
      <c r="H157" s="2824"/>
      <c r="I157" s="2824"/>
      <c r="J157" s="2824"/>
      <c r="K157" s="2825"/>
      <c r="L157" s="1583" t="str">
        <f>IF('別紙1 活動計画書'!N175="","",'別紙1 活動計画書'!N175)</f>
        <v/>
      </c>
      <c r="M157" s="975" t="str">
        <f>'別紙1 活動計画書'!P175</f>
        <v/>
      </c>
      <c r="N157" s="976" t="str">
        <f>IF('別紙1 活動計画書'!Q175="","",'別紙1 活動計画書'!Q175)</f>
        <v/>
      </c>
      <c r="O157" s="975" t="str">
        <f>'別紙1 活動計画書'!S175</f>
        <v/>
      </c>
      <c r="P157" s="1428"/>
      <c r="Q157" s="977" t="str">
        <f t="shared" si="0"/>
        <v/>
      </c>
      <c r="R157" s="1428"/>
      <c r="S157" s="977" t="str">
        <f t="shared" ref="S157:S165" si="1">M157</f>
        <v/>
      </c>
      <c r="T157" s="1428"/>
      <c r="U157" s="1582" t="str">
        <f t="shared" ref="U157:U166" si="2">O157</f>
        <v/>
      </c>
      <c r="V157" s="978" t="str">
        <f>IF(L157="","",P157+R157)</f>
        <v/>
      </c>
      <c r="W157" s="979" t="str">
        <f t="shared" ref="W157:W165" si="3">M157</f>
        <v/>
      </c>
      <c r="X157" s="2781"/>
      <c r="Y157" s="2782"/>
      <c r="AC157" s="287"/>
    </row>
    <row r="158" spans="1:35" s="133" customFormat="1" ht="26.5" customHeight="1" x14ac:dyDescent="0.2">
      <c r="B158" s="2821">
        <f>'別紙1 活動計画書'!B176</f>
        <v>0</v>
      </c>
      <c r="C158" s="2821"/>
      <c r="D158" s="2822">
        <f>'別紙1 活動計画書'!D176</f>
        <v>0</v>
      </c>
      <c r="E158" s="2822"/>
      <c r="F158" s="2822"/>
      <c r="G158" s="2823">
        <f>'別紙1 活動計画書'!H176</f>
        <v>0</v>
      </c>
      <c r="H158" s="2824"/>
      <c r="I158" s="2824"/>
      <c r="J158" s="2824"/>
      <c r="K158" s="2825"/>
      <c r="L158" s="1583" t="str">
        <f>IF('別紙1 活動計画書'!N176="","",'別紙1 活動計画書'!N176)</f>
        <v/>
      </c>
      <c r="M158" s="975" t="str">
        <f>'別紙1 活動計画書'!P176</f>
        <v/>
      </c>
      <c r="N158" s="976" t="str">
        <f>IF('別紙1 活動計画書'!Q176="","",'別紙1 活動計画書'!Q176)</f>
        <v/>
      </c>
      <c r="O158" s="975" t="str">
        <f>'別紙1 活動計画書'!S176</f>
        <v/>
      </c>
      <c r="P158" s="1428"/>
      <c r="Q158" s="977" t="str">
        <f t="shared" si="0"/>
        <v/>
      </c>
      <c r="R158" s="1428"/>
      <c r="S158" s="977" t="str">
        <f t="shared" si="1"/>
        <v/>
      </c>
      <c r="T158" s="1428"/>
      <c r="U158" s="1582" t="str">
        <f t="shared" si="2"/>
        <v/>
      </c>
      <c r="V158" s="978" t="str">
        <f>IF(L158="","",P158+R158)</f>
        <v/>
      </c>
      <c r="W158" s="979" t="str">
        <f t="shared" si="3"/>
        <v/>
      </c>
      <c r="X158" s="2781"/>
      <c r="Y158" s="2782"/>
      <c r="AC158" s="287"/>
    </row>
    <row r="159" spans="1:35" s="133" customFormat="1" ht="26.5" customHeight="1" x14ac:dyDescent="0.2">
      <c r="B159" s="2821">
        <f>'別紙1 活動計画書'!B177</f>
        <v>0</v>
      </c>
      <c r="C159" s="2821"/>
      <c r="D159" s="2822">
        <f>'別紙1 活動計画書'!D177</f>
        <v>0</v>
      </c>
      <c r="E159" s="2822"/>
      <c r="F159" s="2822"/>
      <c r="G159" s="2823">
        <f>'別紙1 活動計画書'!H177</f>
        <v>0</v>
      </c>
      <c r="H159" s="2824"/>
      <c r="I159" s="2824"/>
      <c r="J159" s="2824"/>
      <c r="K159" s="2825"/>
      <c r="L159" s="1584" t="str">
        <f>IF('別紙1 活動計画書'!N177="","",'別紙1 活動計画書'!N177)</f>
        <v/>
      </c>
      <c r="M159" s="515" t="str">
        <f>'別紙1 活動計画書'!P177</f>
        <v/>
      </c>
      <c r="N159" s="749" t="str">
        <f>IF('別紙1 活動計画書'!Q177="","",'別紙1 活動計画書'!Q177)</f>
        <v/>
      </c>
      <c r="O159" s="975" t="str">
        <f>'別紙1 活動計画書'!S177</f>
        <v/>
      </c>
      <c r="P159" s="1429"/>
      <c r="Q159" s="291" t="str">
        <f t="shared" si="0"/>
        <v/>
      </c>
      <c r="R159" s="1429"/>
      <c r="S159" s="291" t="str">
        <f t="shared" si="1"/>
        <v/>
      </c>
      <c r="T159" s="1429"/>
      <c r="U159" s="1582" t="str">
        <f t="shared" si="2"/>
        <v/>
      </c>
      <c r="V159" s="290" t="str">
        <f>IF(L159="","",P159+R159)</f>
        <v/>
      </c>
      <c r="W159" s="289" t="str">
        <f t="shared" si="3"/>
        <v/>
      </c>
      <c r="X159" s="2819"/>
      <c r="Y159" s="2820"/>
      <c r="AC159" s="287"/>
    </row>
    <row r="160" spans="1:35" s="133" customFormat="1" ht="26.5" customHeight="1" x14ac:dyDescent="0.2">
      <c r="B160" s="2821">
        <f>'別紙1 活動計画書'!B178</f>
        <v>0</v>
      </c>
      <c r="C160" s="2821"/>
      <c r="D160" s="2822">
        <f>'別紙1 活動計画書'!D178</f>
        <v>0</v>
      </c>
      <c r="E160" s="2822"/>
      <c r="F160" s="2822"/>
      <c r="G160" s="2823">
        <f>'別紙1 活動計画書'!H178</f>
        <v>0</v>
      </c>
      <c r="H160" s="2824"/>
      <c r="I160" s="2824"/>
      <c r="J160" s="2824"/>
      <c r="K160" s="2825"/>
      <c r="L160" s="1584" t="str">
        <f>IF('別紙1 活動計画書'!N178="","",'別紙1 活動計画書'!N178)</f>
        <v/>
      </c>
      <c r="M160" s="515" t="str">
        <f>'別紙1 活動計画書'!P178</f>
        <v/>
      </c>
      <c r="N160" s="749" t="str">
        <f>IF('別紙1 活動計画書'!Q178="","",'別紙1 活動計画書'!Q178)</f>
        <v/>
      </c>
      <c r="O160" s="975" t="str">
        <f>'別紙1 活動計画書'!S178</f>
        <v/>
      </c>
      <c r="P160" s="1429"/>
      <c r="Q160" s="291" t="str">
        <f t="shared" ref="Q160:Q165" si="4">M160</f>
        <v/>
      </c>
      <c r="R160" s="1429"/>
      <c r="S160" s="291" t="str">
        <f t="shared" si="1"/>
        <v/>
      </c>
      <c r="T160" s="1429"/>
      <c r="U160" s="1582" t="str">
        <f t="shared" si="2"/>
        <v/>
      </c>
      <c r="V160" s="290" t="str">
        <f t="shared" ref="V160:V165" si="5">IF(L160="","",P160+R160)</f>
        <v/>
      </c>
      <c r="W160" s="289" t="str">
        <f t="shared" si="3"/>
        <v/>
      </c>
      <c r="X160" s="2819"/>
      <c r="Y160" s="2820"/>
      <c r="AC160" s="287">
        <f>D160</f>
        <v>0</v>
      </c>
    </row>
    <row r="161" spans="2:29" s="133" customFormat="1" ht="26.5" customHeight="1" x14ac:dyDescent="0.2">
      <c r="B161" s="2821">
        <f>'別紙1 活動計画書'!B179</f>
        <v>0</v>
      </c>
      <c r="C161" s="2821"/>
      <c r="D161" s="2822">
        <f>'別紙1 活動計画書'!D179</f>
        <v>0</v>
      </c>
      <c r="E161" s="2822"/>
      <c r="F161" s="2822"/>
      <c r="G161" s="2823">
        <f>'別紙1 活動計画書'!H179</f>
        <v>0</v>
      </c>
      <c r="H161" s="2824"/>
      <c r="I161" s="2824"/>
      <c r="J161" s="2824"/>
      <c r="K161" s="2825"/>
      <c r="L161" s="1584" t="str">
        <f>IF('別紙1 活動計画書'!N179="","",'別紙1 活動計画書'!N179)</f>
        <v/>
      </c>
      <c r="M161" s="515" t="str">
        <f>'別紙1 活動計画書'!P179</f>
        <v/>
      </c>
      <c r="N161" s="749" t="str">
        <f>IF('別紙1 活動計画書'!Q179="","",'別紙1 活動計画書'!Q179)</f>
        <v/>
      </c>
      <c r="O161" s="975" t="str">
        <f>'別紙1 活動計画書'!S179</f>
        <v/>
      </c>
      <c r="P161" s="1429"/>
      <c r="Q161" s="291" t="str">
        <f t="shared" si="4"/>
        <v/>
      </c>
      <c r="R161" s="1429"/>
      <c r="S161" s="291" t="str">
        <f t="shared" si="1"/>
        <v/>
      </c>
      <c r="T161" s="1429"/>
      <c r="U161" s="1582" t="str">
        <f t="shared" si="2"/>
        <v/>
      </c>
      <c r="V161" s="290" t="str">
        <f t="shared" si="5"/>
        <v/>
      </c>
      <c r="W161" s="289" t="str">
        <f t="shared" si="3"/>
        <v/>
      </c>
      <c r="X161" s="2819"/>
      <c r="Y161" s="2820"/>
      <c r="AC161" s="287">
        <f>D161</f>
        <v>0</v>
      </c>
    </row>
    <row r="162" spans="2:29" s="133" customFormat="1" ht="26.5" customHeight="1" x14ac:dyDescent="0.2">
      <c r="B162" s="2821">
        <f>'別紙1 活動計画書'!B180</f>
        <v>0</v>
      </c>
      <c r="C162" s="2821"/>
      <c r="D162" s="2822">
        <f>'別紙1 活動計画書'!D180</f>
        <v>0</v>
      </c>
      <c r="E162" s="2822"/>
      <c r="F162" s="2822"/>
      <c r="G162" s="2823">
        <f>'別紙1 活動計画書'!H180</f>
        <v>0</v>
      </c>
      <c r="H162" s="2824"/>
      <c r="I162" s="2824"/>
      <c r="J162" s="2824"/>
      <c r="K162" s="2825"/>
      <c r="L162" s="1584" t="str">
        <f>IF('別紙1 活動計画書'!N180="","",'別紙1 活動計画書'!N180)</f>
        <v/>
      </c>
      <c r="M162" s="515" t="str">
        <f>'別紙1 活動計画書'!P180</f>
        <v/>
      </c>
      <c r="N162" s="749" t="str">
        <f>IF('別紙1 活動計画書'!Q180="","",'別紙1 活動計画書'!Q180)</f>
        <v/>
      </c>
      <c r="O162" s="975" t="str">
        <f>'別紙1 活動計画書'!S180</f>
        <v/>
      </c>
      <c r="P162" s="1429"/>
      <c r="Q162" s="291" t="str">
        <f t="shared" si="4"/>
        <v/>
      </c>
      <c r="R162" s="1429"/>
      <c r="S162" s="291" t="str">
        <f t="shared" si="1"/>
        <v/>
      </c>
      <c r="T162" s="1429"/>
      <c r="U162" s="1582" t="str">
        <f t="shared" si="2"/>
        <v/>
      </c>
      <c r="V162" s="290" t="str">
        <f t="shared" si="5"/>
        <v/>
      </c>
      <c r="W162" s="289" t="str">
        <f t="shared" si="3"/>
        <v/>
      </c>
      <c r="X162" s="2819"/>
      <c r="Y162" s="2820"/>
      <c r="AC162" s="287"/>
    </row>
    <row r="163" spans="2:29" s="133" customFormat="1" ht="26.5" customHeight="1" x14ac:dyDescent="0.2">
      <c r="B163" s="2821">
        <f>'別紙1 活動計画書'!B181</f>
        <v>0</v>
      </c>
      <c r="C163" s="2821"/>
      <c r="D163" s="2822">
        <f>'別紙1 活動計画書'!D181</f>
        <v>0</v>
      </c>
      <c r="E163" s="2822"/>
      <c r="F163" s="2822"/>
      <c r="G163" s="2823">
        <f>'別紙1 活動計画書'!H181</f>
        <v>0</v>
      </c>
      <c r="H163" s="2824"/>
      <c r="I163" s="2824"/>
      <c r="J163" s="2824"/>
      <c r="K163" s="2825"/>
      <c r="L163" s="1584" t="str">
        <f>IF('別紙1 活動計画書'!N181="","",'別紙1 活動計画書'!N181)</f>
        <v/>
      </c>
      <c r="M163" s="515" t="str">
        <f>'別紙1 活動計画書'!P181</f>
        <v/>
      </c>
      <c r="N163" s="749" t="str">
        <f>IF('別紙1 活動計画書'!Q181="","",'別紙1 活動計画書'!Q181)</f>
        <v/>
      </c>
      <c r="O163" s="975" t="str">
        <f>'別紙1 活動計画書'!S181</f>
        <v/>
      </c>
      <c r="P163" s="1429"/>
      <c r="Q163" s="291" t="str">
        <f t="shared" si="4"/>
        <v/>
      </c>
      <c r="R163" s="1429"/>
      <c r="S163" s="291" t="str">
        <f t="shared" si="1"/>
        <v/>
      </c>
      <c r="T163" s="1429"/>
      <c r="U163" s="1582" t="str">
        <f t="shared" si="2"/>
        <v/>
      </c>
      <c r="V163" s="290" t="str">
        <f t="shared" si="5"/>
        <v/>
      </c>
      <c r="W163" s="289" t="str">
        <f t="shared" si="3"/>
        <v/>
      </c>
      <c r="X163" s="2819"/>
      <c r="Y163" s="2820"/>
      <c r="AC163" s="287"/>
    </row>
    <row r="164" spans="2:29" s="133" customFormat="1" ht="26.5" customHeight="1" x14ac:dyDescent="0.2">
      <c r="B164" s="2821">
        <f>'別紙1 活動計画書'!B182</f>
        <v>0</v>
      </c>
      <c r="C164" s="2821"/>
      <c r="D164" s="2822">
        <f>'別紙1 活動計画書'!D182</f>
        <v>0</v>
      </c>
      <c r="E164" s="2822"/>
      <c r="F164" s="2822"/>
      <c r="G164" s="2823">
        <f>'別紙1 活動計画書'!H182</f>
        <v>0</v>
      </c>
      <c r="H164" s="2824"/>
      <c r="I164" s="2824"/>
      <c r="J164" s="2824"/>
      <c r="K164" s="2825"/>
      <c r="L164" s="1584" t="str">
        <f>IF('別紙1 活動計画書'!N182="","",'別紙1 活動計画書'!N182)</f>
        <v/>
      </c>
      <c r="M164" s="515" t="str">
        <f>'別紙1 活動計画書'!P182</f>
        <v/>
      </c>
      <c r="N164" s="749" t="str">
        <f>IF('別紙1 活動計画書'!Q182="","",'別紙1 活動計画書'!Q182)</f>
        <v/>
      </c>
      <c r="O164" s="975" t="str">
        <f>'別紙1 活動計画書'!S182</f>
        <v/>
      </c>
      <c r="P164" s="1429"/>
      <c r="Q164" s="291" t="str">
        <f t="shared" si="4"/>
        <v/>
      </c>
      <c r="R164" s="1429"/>
      <c r="S164" s="291" t="str">
        <f t="shared" si="1"/>
        <v/>
      </c>
      <c r="T164" s="1429"/>
      <c r="U164" s="1582" t="str">
        <f t="shared" si="2"/>
        <v/>
      </c>
      <c r="V164" s="290" t="str">
        <f t="shared" si="5"/>
        <v/>
      </c>
      <c r="W164" s="291" t="str">
        <f t="shared" si="3"/>
        <v/>
      </c>
      <c r="X164" s="2819"/>
      <c r="Y164" s="2820"/>
      <c r="AC164" s="287"/>
    </row>
    <row r="165" spans="2:29" s="133" customFormat="1" ht="26.5" customHeight="1" x14ac:dyDescent="0.2">
      <c r="B165" s="2821">
        <f>'別紙1 活動計画書'!B183</f>
        <v>0</v>
      </c>
      <c r="C165" s="2821"/>
      <c r="D165" s="2822">
        <f>'別紙1 活動計画書'!D183</f>
        <v>0</v>
      </c>
      <c r="E165" s="2822"/>
      <c r="F165" s="2822"/>
      <c r="G165" s="2823">
        <f>'別紙1 活動計画書'!H183</f>
        <v>0</v>
      </c>
      <c r="H165" s="2824"/>
      <c r="I165" s="2824"/>
      <c r="J165" s="2824"/>
      <c r="K165" s="2825"/>
      <c r="L165" s="1584" t="str">
        <f>IF('別紙1 活動計画書'!N183="","",'別紙1 活動計画書'!N183)</f>
        <v/>
      </c>
      <c r="M165" s="515" t="str">
        <f>'別紙1 活動計画書'!P183</f>
        <v/>
      </c>
      <c r="N165" s="749" t="str">
        <f>IF('別紙1 活動計画書'!Q183="","",'別紙1 活動計画書'!Q183)</f>
        <v/>
      </c>
      <c r="O165" s="975" t="str">
        <f>'別紙1 活動計画書'!S183</f>
        <v/>
      </c>
      <c r="P165" s="1429"/>
      <c r="Q165" s="291" t="str">
        <f t="shared" si="4"/>
        <v/>
      </c>
      <c r="R165" s="1429"/>
      <c r="S165" s="291" t="str">
        <f t="shared" si="1"/>
        <v/>
      </c>
      <c r="T165" s="1429"/>
      <c r="U165" s="1582" t="str">
        <f t="shared" si="2"/>
        <v/>
      </c>
      <c r="V165" s="290" t="str">
        <f t="shared" si="5"/>
        <v/>
      </c>
      <c r="W165" s="291" t="str">
        <f t="shared" si="3"/>
        <v/>
      </c>
      <c r="X165" s="2819"/>
      <c r="Y165" s="2820"/>
      <c r="AC165" s="287"/>
    </row>
    <row r="166" spans="2:29" s="133" customFormat="1" ht="26.5" customHeight="1" x14ac:dyDescent="0.2">
      <c r="B166" s="2821">
        <f>'別紙1 活動計画書'!B184</f>
        <v>0</v>
      </c>
      <c r="C166" s="2821"/>
      <c r="D166" s="2822">
        <f>'別紙1 活動計画書'!D184</f>
        <v>0</v>
      </c>
      <c r="E166" s="2822"/>
      <c r="F166" s="2822"/>
      <c r="G166" s="2823">
        <f>'別紙1 活動計画書'!H184</f>
        <v>0</v>
      </c>
      <c r="H166" s="2824"/>
      <c r="I166" s="2824"/>
      <c r="J166" s="2824"/>
      <c r="K166" s="2825"/>
      <c r="L166" s="1584" t="str">
        <f>IF('別紙1 活動計画書'!N184="","",'別紙1 活動計画書'!N184)</f>
        <v/>
      </c>
      <c r="M166" s="515" t="str">
        <f>'別紙1 活動計画書'!P184</f>
        <v/>
      </c>
      <c r="N166" s="749" t="str">
        <f>IF('別紙1 活動計画書'!Q184="","",'別紙1 活動計画書'!Q184)</f>
        <v/>
      </c>
      <c r="O166" s="975" t="str">
        <f>'別紙1 活動計画書'!S184</f>
        <v/>
      </c>
      <c r="P166" s="1429"/>
      <c r="Q166" s="291" t="str">
        <f>M166</f>
        <v/>
      </c>
      <c r="R166" s="1429"/>
      <c r="S166" s="291" t="str">
        <f>M166</f>
        <v/>
      </c>
      <c r="T166" s="1429"/>
      <c r="U166" s="1582" t="str">
        <f t="shared" si="2"/>
        <v/>
      </c>
      <c r="V166" s="290" t="str">
        <f>IF(L166="","",P166+R166)</f>
        <v/>
      </c>
      <c r="W166" s="289" t="str">
        <f>M166</f>
        <v/>
      </c>
      <c r="X166" s="2819"/>
      <c r="Y166" s="2820"/>
      <c r="AC166" s="287"/>
    </row>
    <row r="167" spans="2:29" ht="21" customHeight="1" x14ac:dyDescent="0.2">
      <c r="B167" s="2847" t="s">
        <v>883</v>
      </c>
      <c r="C167" s="2848"/>
      <c r="D167" s="2848"/>
      <c r="E167" s="2848"/>
      <c r="F167" s="2848"/>
      <c r="G167" s="2848"/>
      <c r="H167" s="2848"/>
      <c r="I167" s="2848"/>
      <c r="J167" s="2848"/>
      <c r="K167" s="2848"/>
      <c r="L167" s="2848"/>
      <c r="M167" s="2848"/>
      <c r="N167" s="2848"/>
      <c r="O167" s="2848"/>
      <c r="P167" s="2848"/>
      <c r="Q167" s="2848"/>
      <c r="R167" s="2848"/>
      <c r="S167" s="2848"/>
      <c r="T167" s="2848"/>
      <c r="U167" s="2848"/>
      <c r="V167" s="2848"/>
      <c r="W167" s="2848"/>
      <c r="X167" s="2848"/>
      <c r="Y167" s="2849"/>
      <c r="AC167" s="287"/>
    </row>
    <row r="168" spans="2:29" ht="8.5" customHeight="1" x14ac:dyDescent="0.2">
      <c r="B168" s="133"/>
      <c r="D168" s="288"/>
      <c r="E168" s="288"/>
      <c r="F168" s="288"/>
      <c r="G168" s="288"/>
      <c r="H168" s="288"/>
      <c r="I168" s="288"/>
      <c r="J168" s="288"/>
      <c r="K168" s="288"/>
      <c r="L168" s="288"/>
      <c r="M168" s="288"/>
      <c r="N168" s="288"/>
      <c r="O168" s="288"/>
      <c r="AC168" s="287"/>
    </row>
    <row r="169" spans="2:29" ht="8.25" customHeight="1" x14ac:dyDescent="0.2">
      <c r="B169" s="795"/>
      <c r="C169" s="795"/>
      <c r="D169" s="795"/>
      <c r="E169" s="795"/>
      <c r="F169" s="795"/>
      <c r="G169" s="795"/>
      <c r="H169" s="795"/>
      <c r="I169" s="795"/>
      <c r="J169" s="795"/>
      <c r="K169" s="795"/>
      <c r="L169" s="795"/>
      <c r="M169" s="795"/>
      <c r="N169" s="795"/>
      <c r="O169" s="795"/>
      <c r="P169" s="795"/>
      <c r="Q169" s="795"/>
      <c r="R169" s="795"/>
      <c r="S169" s="795"/>
      <c r="T169" s="795"/>
      <c r="U169" s="795"/>
      <c r="V169" s="795"/>
      <c r="W169" s="795"/>
      <c r="X169" s="795"/>
      <c r="Y169" s="795"/>
    </row>
    <row r="170" spans="2:29" s="133" customFormat="1" ht="20.25" customHeight="1" x14ac:dyDescent="0.2">
      <c r="B170" s="952" t="s">
        <v>4791</v>
      </c>
      <c r="C170" s="953"/>
      <c r="D170" s="953"/>
      <c r="E170" s="953"/>
      <c r="F170" s="953"/>
      <c r="G170" s="954"/>
      <c r="H170" s="954"/>
      <c r="I170" s="955"/>
      <c r="J170" s="955"/>
      <c r="K170" s="955"/>
      <c r="L170" s="955"/>
      <c r="M170" s="956"/>
      <c r="N170" s="956"/>
      <c r="O170" s="956"/>
      <c r="P170" s="956"/>
      <c r="Q170" s="956"/>
      <c r="R170" s="956"/>
      <c r="S170" s="956"/>
      <c r="T170" s="956"/>
      <c r="U170" s="956"/>
      <c r="V170" s="956"/>
      <c r="W170" s="956"/>
      <c r="X170" s="956"/>
      <c r="Y170" s="957"/>
    </row>
    <row r="171" spans="2:29" s="133" customFormat="1" ht="18.75" customHeight="1" x14ac:dyDescent="0.2">
      <c r="B171" s="958" t="s">
        <v>881</v>
      </c>
      <c r="C171" s="959"/>
      <c r="D171" s="959"/>
      <c r="E171" s="959"/>
      <c r="F171" s="959"/>
      <c r="G171" s="959"/>
      <c r="H171" s="959"/>
      <c r="I171" s="959"/>
      <c r="J171" s="959"/>
      <c r="K171" s="959"/>
      <c r="L171" s="2845"/>
      <c r="M171" s="2846"/>
      <c r="N171" s="960"/>
      <c r="O171" s="960"/>
      <c r="P171" s="960"/>
      <c r="Q171" s="960"/>
      <c r="R171" s="960"/>
      <c r="S171" s="960"/>
      <c r="T171" s="960"/>
      <c r="U171" s="960"/>
      <c r="V171" s="960"/>
      <c r="W171" s="960"/>
      <c r="X171" s="960"/>
      <c r="Y171" s="961"/>
      <c r="Z171" s="284"/>
      <c r="AA171" s="284"/>
      <c r="AB171" s="284"/>
    </row>
    <row r="172" spans="2:29" s="133" customFormat="1" ht="7.5" customHeight="1" x14ac:dyDescent="0.2">
      <c r="B172" s="958"/>
      <c r="C172" s="959"/>
      <c r="D172" s="959"/>
      <c r="E172" s="959"/>
      <c r="F172" s="959"/>
      <c r="G172" s="959"/>
      <c r="H172" s="959"/>
      <c r="I172" s="959"/>
      <c r="J172" s="959"/>
      <c r="K172" s="959"/>
      <c r="L172" s="962"/>
      <c r="M172" s="962"/>
      <c r="N172" s="960"/>
      <c r="O172" s="960"/>
      <c r="P172" s="960"/>
      <c r="Q172" s="960"/>
      <c r="R172" s="960"/>
      <c r="S172" s="960"/>
      <c r="T172" s="960"/>
      <c r="U172" s="960"/>
      <c r="V172" s="960"/>
      <c r="W172" s="960"/>
      <c r="X172" s="960"/>
      <c r="Y172" s="961"/>
      <c r="Z172" s="284"/>
      <c r="AA172" s="284"/>
      <c r="AB172" s="284"/>
    </row>
    <row r="173" spans="2:29" s="133" customFormat="1" ht="20.25" customHeight="1" x14ac:dyDescent="0.2">
      <c r="B173" s="958" t="s">
        <v>4787</v>
      </c>
      <c r="C173" s="959"/>
      <c r="D173" s="959"/>
      <c r="E173" s="959"/>
      <c r="F173" s="959"/>
      <c r="G173" s="959"/>
      <c r="H173" s="959"/>
      <c r="I173" s="959"/>
      <c r="J173" s="959"/>
      <c r="K173" s="959"/>
      <c r="L173" s="2850"/>
      <c r="M173" s="2850"/>
      <c r="N173" s="960"/>
      <c r="O173" s="960"/>
      <c r="P173" s="960"/>
      <c r="Q173" s="960"/>
      <c r="R173" s="960"/>
      <c r="S173" s="960"/>
      <c r="T173" s="960"/>
      <c r="U173" s="960"/>
      <c r="V173" s="960"/>
      <c r="W173" s="960"/>
      <c r="X173" s="960"/>
      <c r="Y173" s="961"/>
      <c r="Z173" s="284"/>
      <c r="AA173" s="284"/>
      <c r="AB173" s="284"/>
    </row>
    <row r="174" spans="2:29" s="133" customFormat="1" ht="7.5" customHeight="1" x14ac:dyDescent="0.2">
      <c r="B174" s="958"/>
      <c r="C174" s="959"/>
      <c r="D174" s="959"/>
      <c r="E174" s="959"/>
      <c r="F174" s="959"/>
      <c r="G174" s="959"/>
      <c r="H174" s="959"/>
      <c r="I174" s="959"/>
      <c r="J174" s="959"/>
      <c r="K174" s="959"/>
      <c r="L174" s="959"/>
      <c r="M174" s="959"/>
      <c r="N174" s="959"/>
      <c r="O174" s="959"/>
      <c r="P174" s="959"/>
      <c r="Q174" s="960"/>
      <c r="R174" s="960"/>
      <c r="S174" s="951"/>
      <c r="T174" s="951"/>
      <c r="U174" s="951"/>
      <c r="V174" s="960"/>
      <c r="W174" s="960"/>
      <c r="X174" s="960"/>
      <c r="Y174" s="961"/>
      <c r="Z174" s="284"/>
      <c r="AA174" s="284"/>
      <c r="AB174" s="284"/>
    </row>
    <row r="175" spans="2:29" s="133" customFormat="1" ht="60.65" customHeight="1" x14ac:dyDescent="0.2">
      <c r="B175" s="958"/>
      <c r="C175" s="959" t="s">
        <v>4788</v>
      </c>
      <c r="D175" s="959"/>
      <c r="E175" s="959"/>
      <c r="F175" s="959"/>
      <c r="G175" s="959"/>
      <c r="H175" s="959"/>
      <c r="I175" s="959"/>
      <c r="J175" s="959"/>
      <c r="K175" s="959"/>
      <c r="L175" s="2603"/>
      <c r="M175" s="2604"/>
      <c r="N175" s="2604"/>
      <c r="O175" s="2604"/>
      <c r="P175" s="2604"/>
      <c r="Q175" s="2604"/>
      <c r="R175" s="2604"/>
      <c r="S175" s="2604"/>
      <c r="T175" s="2604"/>
      <c r="U175" s="2604"/>
      <c r="V175" s="2604"/>
      <c r="W175" s="2604"/>
      <c r="X175" s="2605"/>
      <c r="Y175" s="961"/>
      <c r="Z175" s="284"/>
      <c r="AA175" s="284"/>
      <c r="AB175" s="284"/>
    </row>
    <row r="176" spans="2:29" s="133" customFormat="1" ht="20.25" customHeight="1" x14ac:dyDescent="0.2">
      <c r="B176" s="958"/>
      <c r="C176" s="959" t="s">
        <v>4789</v>
      </c>
      <c r="D176" s="959"/>
      <c r="E176" s="959"/>
      <c r="F176" s="959"/>
      <c r="G176" s="959"/>
      <c r="H176" s="959"/>
      <c r="I176" s="959"/>
      <c r="J176" s="959"/>
      <c r="K176" s="959"/>
      <c r="L176" s="959"/>
      <c r="M176" s="959"/>
      <c r="N176" s="959"/>
      <c r="O176" s="959"/>
      <c r="P176" s="959"/>
      <c r="Q176" s="960"/>
      <c r="R176" s="960"/>
      <c r="S176" s="960"/>
      <c r="T176" s="960"/>
      <c r="U176" s="960"/>
      <c r="V176" s="960"/>
      <c r="W176" s="960"/>
      <c r="X176" s="960"/>
      <c r="Y176" s="961"/>
      <c r="Z176" s="284"/>
      <c r="AA176" s="284"/>
      <c r="AB176" s="284"/>
    </row>
    <row r="177" spans="1:28" s="133" customFormat="1" ht="20.25" customHeight="1" x14ac:dyDescent="0.2">
      <c r="B177" s="958" t="s">
        <v>880</v>
      </c>
      <c r="C177" s="959"/>
      <c r="D177" s="959"/>
      <c r="E177" s="959"/>
      <c r="F177" s="959"/>
      <c r="G177" s="959"/>
      <c r="H177" s="959"/>
      <c r="I177" s="959"/>
      <c r="J177" s="959"/>
      <c r="K177" s="959"/>
      <c r="L177" s="2845"/>
      <c r="M177" s="2846"/>
      <c r="N177" s="960"/>
      <c r="O177" s="960"/>
      <c r="P177" s="960"/>
      <c r="Q177" s="960"/>
      <c r="R177" s="960"/>
      <c r="S177" s="960"/>
      <c r="T177" s="960"/>
      <c r="U177" s="960"/>
      <c r="V177" s="960"/>
      <c r="W177" s="960"/>
      <c r="X177" s="960"/>
      <c r="Y177" s="961"/>
      <c r="Z177" s="284"/>
      <c r="AA177" s="284"/>
      <c r="AB177" s="284"/>
    </row>
    <row r="178" spans="1:28" s="133" customFormat="1" ht="7.5" customHeight="1" x14ac:dyDescent="0.2">
      <c r="B178" s="963"/>
      <c r="C178" s="964"/>
      <c r="D178" s="964"/>
      <c r="E178" s="964"/>
      <c r="F178" s="964"/>
      <c r="G178" s="964"/>
      <c r="H178" s="964"/>
      <c r="I178" s="964"/>
      <c r="J178" s="964"/>
      <c r="K178" s="964"/>
      <c r="L178" s="965"/>
      <c r="M178" s="965"/>
      <c r="N178" s="795"/>
      <c r="O178" s="795"/>
      <c r="P178" s="966"/>
      <c r="Q178" s="966"/>
      <c r="R178" s="966"/>
      <c r="S178" s="966"/>
      <c r="T178" s="966"/>
      <c r="U178" s="966"/>
      <c r="V178" s="966"/>
      <c r="W178" s="966"/>
      <c r="X178" s="966"/>
      <c r="Y178" s="967"/>
      <c r="Z178" s="284"/>
      <c r="AA178" s="284"/>
      <c r="AB178" s="284"/>
    </row>
    <row r="179" spans="1:28" ht="9" customHeight="1" x14ac:dyDescent="0.2">
      <c r="B179" s="795"/>
      <c r="C179" s="795"/>
      <c r="D179" s="795"/>
      <c r="E179" s="795"/>
      <c r="F179" s="795"/>
      <c r="G179" s="795"/>
      <c r="H179" s="795"/>
      <c r="I179" s="795"/>
      <c r="J179" s="795"/>
      <c r="K179" s="795"/>
      <c r="L179" s="795"/>
      <c r="M179" s="795"/>
      <c r="N179" s="968"/>
      <c r="O179" s="968"/>
      <c r="P179" s="795"/>
      <c r="Q179" s="795"/>
      <c r="R179" s="795"/>
      <c r="S179" s="795"/>
      <c r="T179" s="795"/>
      <c r="U179" s="795"/>
      <c r="V179" s="795"/>
      <c r="W179" s="795"/>
      <c r="X179" s="795"/>
      <c r="Y179" s="795"/>
    </row>
    <row r="180" spans="1:28" x14ac:dyDescent="0.2">
      <c r="B180" s="969" t="s">
        <v>4790</v>
      </c>
      <c r="C180" s="970"/>
      <c r="D180" s="970"/>
      <c r="E180" s="970"/>
      <c r="F180" s="970"/>
      <c r="G180" s="970"/>
      <c r="H180" s="970"/>
      <c r="I180" s="970"/>
      <c r="J180" s="970"/>
      <c r="K180" s="970"/>
      <c r="L180" s="970"/>
      <c r="M180" s="970"/>
      <c r="N180" s="959"/>
      <c r="O180" s="959"/>
      <c r="P180" s="970"/>
      <c r="Q180" s="970"/>
      <c r="R180" s="970"/>
      <c r="S180" s="970"/>
      <c r="T180" s="970"/>
      <c r="U180" s="970"/>
      <c r="V180" s="970"/>
      <c r="W180" s="970"/>
      <c r="X180" s="970"/>
      <c r="Y180" s="971"/>
    </row>
    <row r="181" spans="1:28" x14ac:dyDescent="0.2">
      <c r="B181" s="958" t="s">
        <v>4792</v>
      </c>
      <c r="C181" s="959"/>
      <c r="D181" s="959"/>
      <c r="E181" s="959"/>
      <c r="F181" s="959"/>
      <c r="G181" s="959"/>
      <c r="H181" s="959"/>
      <c r="I181" s="959"/>
      <c r="J181" s="959"/>
      <c r="K181" s="959"/>
      <c r="L181" s="959"/>
      <c r="M181" s="959"/>
      <c r="N181" s="959"/>
      <c r="O181" s="959"/>
      <c r="P181" s="959"/>
      <c r="Q181" s="959"/>
      <c r="R181" s="959"/>
      <c r="S181" s="959"/>
      <c r="T181" s="959"/>
      <c r="U181" s="959"/>
      <c r="V181" s="959"/>
      <c r="W181" s="2655"/>
      <c r="X181" s="2655"/>
      <c r="Y181" s="972"/>
    </row>
    <row r="182" spans="1:28" x14ac:dyDescent="0.2">
      <c r="B182" s="958" t="s">
        <v>4793</v>
      </c>
      <c r="C182" s="959"/>
      <c r="D182" s="959"/>
      <c r="E182" s="959"/>
      <c r="F182" s="959"/>
      <c r="G182" s="959"/>
      <c r="H182" s="959"/>
      <c r="I182" s="959"/>
      <c r="J182" s="959"/>
      <c r="K182" s="959"/>
      <c r="L182" s="959"/>
      <c r="M182" s="959"/>
      <c r="N182" s="959"/>
      <c r="O182" s="959"/>
      <c r="P182" s="959"/>
      <c r="Q182" s="959"/>
      <c r="R182" s="959"/>
      <c r="S182" s="959"/>
      <c r="T182" s="959"/>
      <c r="U182" s="959"/>
      <c r="V182" s="959"/>
      <c r="W182" s="959"/>
      <c r="X182" s="959"/>
      <c r="Y182" s="972"/>
    </row>
    <row r="183" spans="1:28" x14ac:dyDescent="0.2">
      <c r="B183" s="958"/>
      <c r="C183" s="959"/>
      <c r="D183" s="959" t="s">
        <v>4796</v>
      </c>
      <c r="E183" s="959"/>
      <c r="F183" s="959"/>
      <c r="G183" s="959"/>
      <c r="H183" s="959"/>
      <c r="I183" s="959"/>
      <c r="J183" s="959"/>
      <c r="K183" s="959"/>
      <c r="L183" s="959"/>
      <c r="M183" s="959"/>
      <c r="N183" s="959"/>
      <c r="O183" s="959"/>
      <c r="P183" s="959"/>
      <c r="Q183" s="959"/>
      <c r="R183" s="959"/>
      <c r="S183" s="959"/>
      <c r="T183" s="959"/>
      <c r="U183" s="959"/>
      <c r="V183" s="959"/>
      <c r="W183" s="2655"/>
      <c r="X183" s="2655"/>
      <c r="Y183" s="972"/>
    </row>
    <row r="184" spans="1:28" s="633" customFormat="1" ht="5.5" customHeight="1" x14ac:dyDescent="0.2">
      <c r="B184" s="958"/>
      <c r="C184" s="959"/>
      <c r="D184" s="959"/>
      <c r="E184" s="959"/>
      <c r="F184" s="959"/>
      <c r="G184" s="959"/>
      <c r="H184" s="959"/>
      <c r="I184" s="959"/>
      <c r="J184" s="959"/>
      <c r="K184" s="959"/>
      <c r="L184" s="959"/>
      <c r="M184" s="959"/>
      <c r="N184" s="959"/>
      <c r="O184" s="959"/>
      <c r="P184" s="959"/>
      <c r="Q184" s="959"/>
      <c r="R184" s="959"/>
      <c r="S184" s="959"/>
      <c r="T184" s="959"/>
      <c r="U184" s="959"/>
      <c r="V184" s="959"/>
      <c r="W184" s="973"/>
      <c r="X184" s="973"/>
      <c r="Y184" s="972"/>
    </row>
    <row r="185" spans="1:28" x14ac:dyDescent="0.2">
      <c r="B185" s="958"/>
      <c r="C185" s="959"/>
      <c r="D185" s="959" t="s">
        <v>4797</v>
      </c>
      <c r="E185" s="959"/>
      <c r="F185" s="959"/>
      <c r="G185" s="959"/>
      <c r="H185" s="959"/>
      <c r="I185" s="959"/>
      <c r="J185" s="959"/>
      <c r="K185" s="959"/>
      <c r="L185" s="959"/>
      <c r="M185" s="959"/>
      <c r="N185" s="959"/>
      <c r="O185" s="959"/>
      <c r="P185" s="959"/>
      <c r="Q185" s="959"/>
      <c r="R185" s="959"/>
      <c r="S185" s="959"/>
      <c r="T185" s="959"/>
      <c r="U185" s="959"/>
      <c r="V185" s="959"/>
      <c r="W185" s="2655"/>
      <c r="X185" s="2655"/>
      <c r="Y185" s="972"/>
    </row>
    <row r="186" spans="1:28" s="633" customFormat="1" ht="7.5" customHeight="1" x14ac:dyDescent="0.2">
      <c r="B186" s="958"/>
      <c r="C186" s="959"/>
      <c r="D186" s="959"/>
      <c r="E186" s="959"/>
      <c r="F186" s="959"/>
      <c r="G186" s="959"/>
      <c r="H186" s="959"/>
      <c r="I186" s="959"/>
      <c r="J186" s="959"/>
      <c r="K186" s="959"/>
      <c r="L186" s="959"/>
      <c r="M186" s="959"/>
      <c r="N186" s="959"/>
      <c r="O186" s="959"/>
      <c r="P186" s="959"/>
      <c r="Q186" s="959"/>
      <c r="R186" s="959"/>
      <c r="S186" s="959"/>
      <c r="T186" s="959"/>
      <c r="U186" s="959"/>
      <c r="V186" s="959"/>
      <c r="W186" s="973"/>
      <c r="X186" s="973"/>
      <c r="Y186" s="972"/>
    </row>
    <row r="187" spans="1:28" x14ac:dyDescent="0.2">
      <c r="B187" s="958" t="s">
        <v>4794</v>
      </c>
      <c r="C187" s="959"/>
      <c r="D187" s="959"/>
      <c r="E187" s="959"/>
      <c r="F187" s="959"/>
      <c r="G187" s="959"/>
      <c r="H187" s="959"/>
      <c r="I187" s="959"/>
      <c r="J187" s="959"/>
      <c r="K187" s="959"/>
      <c r="L187" s="959"/>
      <c r="M187" s="959"/>
      <c r="N187" s="959"/>
      <c r="O187" s="959"/>
      <c r="P187" s="959"/>
      <c r="Q187" s="959"/>
      <c r="R187" s="959"/>
      <c r="S187" s="959"/>
      <c r="T187" s="959"/>
      <c r="U187" s="959"/>
      <c r="V187" s="959"/>
      <c r="W187" s="2655"/>
      <c r="X187" s="2655"/>
      <c r="Y187" s="972"/>
    </row>
    <row r="188" spans="1:28" s="633" customFormat="1" ht="24" customHeight="1" x14ac:dyDescent="0.2">
      <c r="A188" s="633" t="s">
        <v>4703</v>
      </c>
      <c r="B188" s="974" t="s">
        <v>4906</v>
      </c>
      <c r="C188" s="959"/>
      <c r="D188" s="959"/>
      <c r="E188" s="959"/>
      <c r="F188" s="959"/>
      <c r="G188" s="959"/>
      <c r="H188" s="959"/>
      <c r="I188" s="959"/>
      <c r="J188" s="959"/>
      <c r="K188" s="959"/>
      <c r="L188" s="959"/>
      <c r="M188" s="959"/>
      <c r="N188" s="959"/>
      <c r="O188" s="959"/>
      <c r="P188" s="959"/>
      <c r="Q188" s="959"/>
      <c r="R188" s="959"/>
      <c r="S188" s="959"/>
      <c r="T188" s="959"/>
      <c r="U188" s="959"/>
      <c r="V188" s="959"/>
      <c r="W188" s="973"/>
      <c r="X188" s="973"/>
      <c r="Y188" s="972"/>
    </row>
    <row r="189" spans="1:28" x14ac:dyDescent="0.2">
      <c r="B189" s="958" t="s">
        <v>4795</v>
      </c>
      <c r="C189" s="959"/>
      <c r="D189" s="959"/>
      <c r="E189" s="959"/>
      <c r="F189" s="959"/>
      <c r="G189" s="959"/>
      <c r="H189" s="959"/>
      <c r="I189" s="959"/>
      <c r="J189" s="959"/>
      <c r="K189" s="959"/>
      <c r="L189" s="959"/>
      <c r="M189" s="959"/>
      <c r="N189" s="959"/>
      <c r="O189" s="959"/>
      <c r="P189" s="959"/>
      <c r="Q189" s="959"/>
      <c r="R189" s="959"/>
      <c r="S189" s="959"/>
      <c r="T189" s="959"/>
      <c r="U189" s="959"/>
      <c r="V189" s="959"/>
      <c r="W189" s="2655"/>
      <c r="X189" s="2655"/>
      <c r="Y189" s="972"/>
    </row>
    <row r="190" spans="1:28" ht="5.15" customHeight="1" x14ac:dyDescent="0.2">
      <c r="B190" s="286"/>
      <c r="C190" s="285"/>
      <c r="D190" s="285"/>
      <c r="E190" s="285"/>
      <c r="F190" s="285"/>
      <c r="G190" s="285"/>
      <c r="H190" s="285"/>
      <c r="I190" s="285"/>
      <c r="J190" s="285"/>
      <c r="K190" s="285"/>
      <c r="L190" s="285"/>
      <c r="M190" s="285"/>
      <c r="N190" s="285"/>
      <c r="O190" s="285"/>
      <c r="P190" s="285"/>
      <c r="Q190" s="285"/>
      <c r="R190" s="285"/>
      <c r="S190" s="285"/>
      <c r="T190" s="285"/>
      <c r="U190" s="285"/>
      <c r="V190" s="285"/>
      <c r="W190" s="285"/>
      <c r="X190" s="285"/>
      <c r="Y190" s="635"/>
    </row>
  </sheetData>
  <sheetProtection sheet="1" selectLockedCells="1"/>
  <dataConsolidate/>
  <mergeCells count="347">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G163:K163"/>
    <mergeCell ref="X163:Y163"/>
    <mergeCell ref="B160:C160"/>
    <mergeCell ref="D160:F160"/>
    <mergeCell ref="G160:K160"/>
    <mergeCell ref="B158:C158"/>
    <mergeCell ref="D158:F158"/>
    <mergeCell ref="X161:Y161"/>
    <mergeCell ref="G158:K158"/>
    <mergeCell ref="B163:C163"/>
    <mergeCell ref="D163:F163"/>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P109:W109"/>
    <mergeCell ref="P110:W110"/>
    <mergeCell ref="P111:W111"/>
    <mergeCell ref="P112:W112"/>
    <mergeCell ref="E99:M99"/>
    <mergeCell ref="P98:W98"/>
    <mergeCell ref="E103:M103"/>
    <mergeCell ref="P103:W103"/>
    <mergeCell ref="P99:W99"/>
    <mergeCell ref="E102:M102"/>
    <mergeCell ref="P102:W102"/>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P85:W85"/>
    <mergeCell ref="P86:W86"/>
    <mergeCell ref="P87:W87"/>
    <mergeCell ref="P88:W88"/>
    <mergeCell ref="P89:W89"/>
    <mergeCell ref="P90:W90"/>
    <mergeCell ref="D89:M89"/>
    <mergeCell ref="D86:M86"/>
    <mergeCell ref="D87:M87"/>
    <mergeCell ref="D88:M88"/>
    <mergeCell ref="D85:M85"/>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s>
  <phoneticPr fontId="5"/>
  <conditionalFormatting sqref="Q24:Y24">
    <cfRule type="expression" dxfId="4" priority="7">
      <formula>#REF!=""</formula>
    </cfRule>
  </conditionalFormatting>
  <conditionalFormatting sqref="R45:Y46">
    <cfRule type="expression" dxfId="3" priority="1">
      <formula>$R$46&lt;&gt;""</formula>
    </cfRule>
  </conditionalFormatting>
  <conditionalFormatting sqref="P115 P118:W124 P128:W128 P125:P127">
    <cfRule type="expression" dxfId="2" priority="6">
      <formula>$O115="×"</formula>
    </cfRule>
  </conditionalFormatting>
  <conditionalFormatting sqref="V68">
    <cfRule type="expression" dxfId="1" priority="5">
      <formula>$O$67="○"</formula>
    </cfRule>
  </conditionalFormatting>
  <conditionalFormatting sqref="P84:W90 P63:W67 P69:W80 P94:W113">
    <cfRule type="expression" dxfId="0" priority="14">
      <formula>$O63="×"</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75" zoomScaleNormal="86" zoomScaleSheetLayoutView="77" workbookViewId="0">
      <selection activeCell="C8" sqref="C8:G8"/>
    </sheetView>
  </sheetViews>
  <sheetFormatPr defaultColWidth="8.6328125" defaultRowHeight="16" x14ac:dyDescent="0.2"/>
  <cols>
    <col min="1" max="1" width="3.26953125" style="133" customWidth="1"/>
    <col min="2" max="2" width="4.6328125" style="133" customWidth="1"/>
    <col min="3" max="4" width="5.90625" style="133" customWidth="1"/>
    <col min="5" max="14" width="6.08984375" style="133" customWidth="1"/>
    <col min="15" max="37" width="4.36328125" style="133" customWidth="1"/>
    <col min="38" max="38" width="4.6328125" style="133" customWidth="1"/>
    <col min="39" max="39" width="10.6328125" style="133" customWidth="1"/>
    <col min="40" max="61" width="4.6328125" style="133" customWidth="1"/>
    <col min="62" max="16384" width="8.6328125" style="133"/>
  </cols>
  <sheetData>
    <row r="1" spans="1:37" s="700" customFormat="1" ht="19.5" customHeight="1" x14ac:dyDescent="0.2">
      <c r="A1" s="1463"/>
      <c r="B1" s="1464" t="s">
        <v>4935</v>
      </c>
      <c r="C1" s="1463"/>
      <c r="D1" s="1463"/>
      <c r="E1" s="1463"/>
      <c r="F1" s="1463"/>
      <c r="G1" s="1463"/>
      <c r="H1" s="1463"/>
      <c r="I1" s="1463"/>
      <c r="J1" s="1463"/>
      <c r="K1" s="1463"/>
      <c r="L1" s="1463"/>
      <c r="M1" s="1463"/>
      <c r="N1" s="1463"/>
      <c r="O1" s="1463"/>
      <c r="P1" s="1463"/>
      <c r="Q1" s="1463"/>
      <c r="R1" s="1463"/>
      <c r="S1" s="1463"/>
      <c r="T1" s="1463"/>
      <c r="U1" s="1463"/>
      <c r="V1" s="1463"/>
      <c r="W1" s="1463"/>
      <c r="X1" s="1463"/>
      <c r="Y1" s="1463"/>
      <c r="Z1" s="1463"/>
      <c r="AA1" s="1465"/>
      <c r="AB1" s="1465"/>
      <c r="AC1" s="1465"/>
      <c r="AD1" s="1465"/>
      <c r="AE1" s="1465"/>
      <c r="AF1" s="1465"/>
      <c r="AG1" s="1465"/>
      <c r="AH1" s="1465"/>
      <c r="AI1" s="1465"/>
      <c r="AJ1" s="1465"/>
      <c r="AK1" s="1465"/>
    </row>
    <row r="2" spans="1:37" s="700" customFormat="1" ht="9" customHeight="1" x14ac:dyDescent="0.2">
      <c r="A2" s="1463"/>
      <c r="B2" s="1463"/>
      <c r="C2" s="1466"/>
      <c r="D2" s="1463"/>
      <c r="E2" s="1463"/>
      <c r="F2" s="1467"/>
      <c r="G2" s="1463"/>
      <c r="H2" s="1463"/>
      <c r="I2" s="1468"/>
      <c r="J2" s="1468"/>
      <c r="K2" s="1468"/>
      <c r="L2" s="1468"/>
      <c r="M2" s="1463"/>
      <c r="N2" s="1463"/>
      <c r="O2" s="1463"/>
      <c r="P2" s="1463"/>
      <c r="Q2" s="1463"/>
      <c r="R2" s="1463"/>
      <c r="S2" s="1463"/>
      <c r="T2" s="1463"/>
      <c r="U2" s="1463"/>
      <c r="V2" s="1463"/>
      <c r="W2" s="1463"/>
      <c r="X2" s="1463"/>
      <c r="Y2" s="1463"/>
      <c r="Z2" s="1463"/>
      <c r="AA2" s="1465"/>
      <c r="AB2" s="1465"/>
      <c r="AC2" s="1465"/>
      <c r="AD2" s="1465"/>
      <c r="AE2" s="1465"/>
      <c r="AF2" s="1465"/>
      <c r="AG2" s="1465"/>
      <c r="AH2" s="1465"/>
      <c r="AI2" s="1465"/>
      <c r="AJ2" s="1465"/>
      <c r="AK2" s="1465"/>
    </row>
    <row r="3" spans="1:37" s="700" customFormat="1" ht="19.5" customHeight="1" x14ac:dyDescent="0.2">
      <c r="A3" s="1463"/>
      <c r="B3" s="1464" t="s">
        <v>4876</v>
      </c>
      <c r="C3" s="1463"/>
      <c r="D3" s="1463"/>
      <c r="E3" s="1463"/>
      <c r="F3" s="1463"/>
      <c r="G3" s="1463"/>
      <c r="H3" s="1463"/>
      <c r="I3" s="1463"/>
      <c r="J3" s="1463"/>
      <c r="K3" s="1463"/>
      <c r="L3" s="1463"/>
      <c r="M3" s="1463"/>
      <c r="N3" s="1463"/>
      <c r="O3" s="1463"/>
      <c r="P3" s="1463"/>
      <c r="Q3" s="1463"/>
      <c r="R3" s="1463"/>
      <c r="S3" s="1463"/>
      <c r="T3" s="1463"/>
      <c r="U3" s="1463"/>
      <c r="V3" s="1463"/>
      <c r="W3" s="1463"/>
      <c r="X3" s="1463"/>
      <c r="Y3" s="1463"/>
      <c r="Z3" s="1463"/>
      <c r="AA3" s="1465"/>
      <c r="AB3" s="1465"/>
      <c r="AC3" s="1465"/>
      <c r="AD3" s="1465"/>
      <c r="AE3" s="1465"/>
      <c r="AF3" s="1465"/>
      <c r="AG3" s="1465"/>
      <c r="AH3" s="1465"/>
      <c r="AI3" s="1465"/>
      <c r="AJ3" s="1465"/>
      <c r="AK3" s="1465"/>
    </row>
    <row r="4" spans="1:37" s="700" customFormat="1" ht="13" customHeight="1" x14ac:dyDescent="0.2">
      <c r="A4" s="1463"/>
      <c r="B4" s="1463"/>
      <c r="C4" s="2948" t="s">
        <v>4845</v>
      </c>
      <c r="D4" s="2948"/>
      <c r="E4" s="2948"/>
      <c r="F4" s="2948"/>
      <c r="G4" s="2948"/>
      <c r="H4" s="2948"/>
      <c r="I4" s="2948"/>
      <c r="J4" s="2948"/>
      <c r="K4" s="2948"/>
      <c r="L4" s="2948"/>
      <c r="M4" s="2948" t="s">
        <v>4672</v>
      </c>
      <c r="N4" s="2948"/>
      <c r="O4" s="2948"/>
      <c r="P4" s="2948"/>
      <c r="Q4" s="2948"/>
      <c r="R4" s="2948"/>
      <c r="S4" s="2948"/>
      <c r="T4" s="2948"/>
      <c r="U4" s="2948"/>
      <c r="V4" s="2948"/>
      <c r="W4" s="1463"/>
      <c r="X4" s="1463"/>
      <c r="Y4" s="1463"/>
      <c r="Z4" s="1463"/>
      <c r="AA4" s="1465"/>
      <c r="AB4" s="1465"/>
      <c r="AC4" s="1465"/>
      <c r="AD4" s="1465"/>
      <c r="AE4" s="1465"/>
      <c r="AF4" s="1465"/>
      <c r="AG4" s="1465"/>
      <c r="AH4" s="1465"/>
      <c r="AI4" s="1465"/>
      <c r="AJ4" s="1465"/>
      <c r="AK4" s="1465"/>
    </row>
    <row r="5" spans="1:37" s="700" customFormat="1" ht="13" customHeight="1" x14ac:dyDescent="0.2">
      <c r="A5" s="1463"/>
      <c r="B5" s="1463"/>
      <c r="C5" s="2948"/>
      <c r="D5" s="2948"/>
      <c r="E5" s="2948"/>
      <c r="F5" s="2948"/>
      <c r="G5" s="2948"/>
      <c r="H5" s="2948"/>
      <c r="I5" s="2948"/>
      <c r="J5" s="2948"/>
      <c r="K5" s="2948"/>
      <c r="L5" s="2948"/>
      <c r="M5" s="2948"/>
      <c r="N5" s="2948"/>
      <c r="O5" s="2948"/>
      <c r="P5" s="2948"/>
      <c r="Q5" s="2948"/>
      <c r="R5" s="2948"/>
      <c r="S5" s="2948"/>
      <c r="T5" s="2948"/>
      <c r="U5" s="2948"/>
      <c r="V5" s="2948"/>
      <c r="W5" s="1463"/>
      <c r="X5" s="1463"/>
      <c r="Y5" s="1463"/>
      <c r="Z5" s="1463"/>
      <c r="AA5" s="1465"/>
      <c r="AB5" s="1465"/>
      <c r="AC5" s="1465"/>
      <c r="AD5" s="1465"/>
      <c r="AE5" s="1465"/>
      <c r="AF5" s="1465"/>
      <c r="AG5" s="1465"/>
      <c r="AH5" s="1465"/>
      <c r="AI5" s="1465"/>
      <c r="AJ5" s="1465"/>
      <c r="AK5" s="1465"/>
    </row>
    <row r="6" spans="1:37" s="700" customFormat="1" ht="13" customHeight="1" x14ac:dyDescent="0.2">
      <c r="A6" s="1463"/>
      <c r="B6" s="1463"/>
      <c r="C6" s="2948"/>
      <c r="D6" s="2948"/>
      <c r="E6" s="2948"/>
      <c r="F6" s="2948"/>
      <c r="G6" s="2948"/>
      <c r="H6" s="2948"/>
      <c r="I6" s="2948"/>
      <c r="J6" s="2948"/>
      <c r="K6" s="2948"/>
      <c r="L6" s="2948"/>
      <c r="M6" s="2948"/>
      <c r="N6" s="2948"/>
      <c r="O6" s="2948"/>
      <c r="P6" s="2948"/>
      <c r="Q6" s="2948"/>
      <c r="R6" s="2948"/>
      <c r="S6" s="2948"/>
      <c r="T6" s="2948"/>
      <c r="U6" s="2948"/>
      <c r="V6" s="2948"/>
      <c r="W6" s="1463"/>
      <c r="X6" s="1463"/>
      <c r="Y6" s="1463"/>
      <c r="Z6" s="1463"/>
      <c r="AA6" s="1465"/>
      <c r="AB6" s="1465"/>
      <c r="AC6" s="1465"/>
      <c r="AD6" s="1465"/>
      <c r="AE6" s="1465"/>
      <c r="AF6" s="1465"/>
      <c r="AG6" s="1465"/>
      <c r="AH6" s="1465"/>
      <c r="AI6" s="1465"/>
      <c r="AJ6" s="1465"/>
      <c r="AK6" s="1465"/>
    </row>
    <row r="7" spans="1:37" s="700" customFormat="1" x14ac:dyDescent="0.2">
      <c r="A7" s="1463"/>
      <c r="B7" s="1463"/>
      <c r="C7" s="2949" t="s">
        <v>4673</v>
      </c>
      <c r="D7" s="2949"/>
      <c r="E7" s="2949"/>
      <c r="F7" s="2949"/>
      <c r="G7" s="2949"/>
      <c r="H7" s="2949" t="s">
        <v>4674</v>
      </c>
      <c r="I7" s="2949"/>
      <c r="J7" s="2949"/>
      <c r="K7" s="2949"/>
      <c r="L7" s="2949"/>
      <c r="M7" s="2949" t="s">
        <v>4675</v>
      </c>
      <c r="N7" s="2949"/>
      <c r="O7" s="2949"/>
      <c r="P7" s="2949"/>
      <c r="Q7" s="2949"/>
      <c r="R7" s="2949" t="s">
        <v>4676</v>
      </c>
      <c r="S7" s="2949"/>
      <c r="T7" s="2949"/>
      <c r="U7" s="2949"/>
      <c r="V7" s="2949"/>
      <c r="W7" s="1463"/>
      <c r="X7" s="1463"/>
      <c r="Y7" s="1463"/>
      <c r="Z7" s="1463"/>
      <c r="AA7" s="1465"/>
      <c r="AB7" s="1465"/>
      <c r="AC7" s="1465"/>
      <c r="AD7" s="1465"/>
      <c r="AE7" s="1465"/>
      <c r="AF7" s="1465"/>
      <c r="AG7" s="1465"/>
      <c r="AH7" s="1465"/>
      <c r="AI7" s="1465"/>
      <c r="AJ7" s="1465"/>
      <c r="AK7" s="1465"/>
    </row>
    <row r="8" spans="1:37" s="700" customFormat="1" x14ac:dyDescent="0.2">
      <c r="A8" s="1463"/>
      <c r="B8" s="1463"/>
      <c r="C8" s="2943"/>
      <c r="D8" s="2943"/>
      <c r="E8" s="2943"/>
      <c r="F8" s="2943"/>
      <c r="G8" s="2943"/>
      <c r="H8" s="1431"/>
      <c r="I8" s="1469" t="s">
        <v>4755</v>
      </c>
      <c r="J8" s="1470" t="s">
        <v>4756</v>
      </c>
      <c r="K8" s="1433"/>
      <c r="L8" s="1471" t="s">
        <v>4755</v>
      </c>
      <c r="M8" s="2946"/>
      <c r="N8" s="2947"/>
      <c r="O8" s="2947"/>
      <c r="P8" s="2947"/>
      <c r="Q8" s="2944"/>
      <c r="R8" s="1431"/>
      <c r="S8" s="1469" t="s">
        <v>4755</v>
      </c>
      <c r="T8" s="1470" t="s">
        <v>4756</v>
      </c>
      <c r="U8" s="1433"/>
      <c r="V8" s="1471" t="s">
        <v>4755</v>
      </c>
      <c r="W8" s="1463"/>
      <c r="X8" s="1463"/>
      <c r="Y8" s="1463"/>
      <c r="Z8" s="1463"/>
      <c r="AA8" s="1465"/>
      <c r="AB8" s="1465"/>
      <c r="AC8" s="1465"/>
      <c r="AD8" s="1465"/>
      <c r="AE8" s="1465"/>
      <c r="AF8" s="1465"/>
      <c r="AG8" s="1465"/>
      <c r="AH8" s="1465"/>
      <c r="AI8" s="1465"/>
      <c r="AJ8" s="1465"/>
      <c r="AK8" s="1465"/>
    </row>
    <row r="9" spans="1:37" s="700" customFormat="1" x14ac:dyDescent="0.2">
      <c r="A9" s="1463"/>
      <c r="B9" s="1463"/>
      <c r="C9" s="2951"/>
      <c r="D9" s="2952"/>
      <c r="E9" s="2952"/>
      <c r="F9" s="2952"/>
      <c r="G9" s="2953"/>
      <c r="H9" s="1431"/>
      <c r="I9" s="1469" t="s">
        <v>4755</v>
      </c>
      <c r="J9" s="1470" t="s">
        <v>4756</v>
      </c>
      <c r="K9" s="1433"/>
      <c r="L9" s="1471" t="s">
        <v>4755</v>
      </c>
      <c r="M9" s="2944"/>
      <c r="N9" s="2945"/>
      <c r="O9" s="2945"/>
      <c r="P9" s="2945"/>
      <c r="Q9" s="2945"/>
      <c r="R9" s="1431"/>
      <c r="S9" s="1469" t="s">
        <v>4755</v>
      </c>
      <c r="T9" s="1470" t="s">
        <v>4756</v>
      </c>
      <c r="U9" s="1433"/>
      <c r="V9" s="1471" t="s">
        <v>4755</v>
      </c>
      <c r="W9" s="1463"/>
      <c r="X9" s="1463"/>
      <c r="Y9" s="1463"/>
      <c r="Z9" s="1463"/>
      <c r="AA9" s="1465"/>
      <c r="AB9" s="1465"/>
      <c r="AC9" s="1465"/>
      <c r="AD9" s="1465"/>
      <c r="AE9" s="1465"/>
      <c r="AF9" s="1465"/>
      <c r="AG9" s="1465"/>
      <c r="AH9" s="1465"/>
      <c r="AI9" s="1465"/>
      <c r="AJ9" s="1465"/>
      <c r="AK9" s="1465"/>
    </row>
    <row r="10" spans="1:37" s="700" customFormat="1" x14ac:dyDescent="0.2">
      <c r="A10" s="1463"/>
      <c r="B10" s="1463"/>
      <c r="C10" s="2943"/>
      <c r="D10" s="2943"/>
      <c r="E10" s="2943"/>
      <c r="F10" s="2943"/>
      <c r="G10" s="2943"/>
      <c r="H10" s="1431"/>
      <c r="I10" s="1469" t="s">
        <v>4755</v>
      </c>
      <c r="J10" s="1470" t="s">
        <v>4756</v>
      </c>
      <c r="K10" s="1433"/>
      <c r="L10" s="1471" t="s">
        <v>4755</v>
      </c>
      <c r="M10" s="2944"/>
      <c r="N10" s="2945"/>
      <c r="O10" s="2945"/>
      <c r="P10" s="2945"/>
      <c r="Q10" s="2945"/>
      <c r="R10" s="1431"/>
      <c r="S10" s="1469" t="s">
        <v>4755</v>
      </c>
      <c r="T10" s="1470" t="s">
        <v>4756</v>
      </c>
      <c r="U10" s="1433"/>
      <c r="V10" s="1471" t="s">
        <v>4755</v>
      </c>
      <c r="W10" s="1463"/>
      <c r="X10" s="1463"/>
      <c r="Y10" s="1463"/>
      <c r="Z10" s="1463"/>
      <c r="AA10" s="1465"/>
      <c r="AB10" s="1465"/>
      <c r="AC10" s="1465"/>
      <c r="AD10" s="1465"/>
      <c r="AE10" s="1465"/>
      <c r="AF10" s="1465"/>
      <c r="AG10" s="1465"/>
      <c r="AH10" s="1465"/>
      <c r="AI10" s="1465"/>
      <c r="AJ10" s="1465"/>
      <c r="AK10" s="1465"/>
    </row>
    <row r="11" spans="1:37" s="700" customFormat="1" x14ac:dyDescent="0.2">
      <c r="A11" s="1463"/>
      <c r="B11" s="1463"/>
      <c r="C11" s="2943"/>
      <c r="D11" s="2943"/>
      <c r="E11" s="2943"/>
      <c r="F11" s="2943"/>
      <c r="G11" s="2943"/>
      <c r="H11" s="1431"/>
      <c r="I11" s="1469" t="s">
        <v>4755</v>
      </c>
      <c r="J11" s="1470" t="s">
        <v>4756</v>
      </c>
      <c r="K11" s="1433"/>
      <c r="L11" s="1471" t="s">
        <v>4755</v>
      </c>
      <c r="M11" s="2944"/>
      <c r="N11" s="2945"/>
      <c r="O11" s="2945"/>
      <c r="P11" s="2945"/>
      <c r="Q11" s="2945"/>
      <c r="R11" s="1431"/>
      <c r="S11" s="1469" t="s">
        <v>4755</v>
      </c>
      <c r="T11" s="1470" t="s">
        <v>4756</v>
      </c>
      <c r="U11" s="1433"/>
      <c r="V11" s="1471" t="s">
        <v>4755</v>
      </c>
      <c r="W11" s="1463"/>
      <c r="X11" s="1463"/>
      <c r="Y11" s="1463"/>
      <c r="Z11" s="1463"/>
      <c r="AA11" s="1465"/>
      <c r="AB11" s="1465"/>
      <c r="AC11" s="1465"/>
      <c r="AD11" s="1465"/>
      <c r="AE11" s="1465"/>
      <c r="AF11" s="1465"/>
      <c r="AG11" s="1465"/>
      <c r="AH11" s="1465"/>
      <c r="AI11" s="1465"/>
      <c r="AJ11" s="1465"/>
      <c r="AK11" s="1465"/>
    </row>
    <row r="12" spans="1:37" s="700" customFormat="1" x14ac:dyDescent="0.2">
      <c r="A12" s="1463"/>
      <c r="B12" s="1463"/>
      <c r="C12" s="2943"/>
      <c r="D12" s="2943"/>
      <c r="E12" s="2943"/>
      <c r="F12" s="2943"/>
      <c r="G12" s="2943"/>
      <c r="H12" s="1431"/>
      <c r="I12" s="1469" t="s">
        <v>4755</v>
      </c>
      <c r="J12" s="1470" t="s">
        <v>4756</v>
      </c>
      <c r="K12" s="1433"/>
      <c r="L12" s="1471" t="s">
        <v>4755</v>
      </c>
      <c r="M12" s="2944"/>
      <c r="N12" s="2945"/>
      <c r="O12" s="2945"/>
      <c r="P12" s="2945"/>
      <c r="Q12" s="2945"/>
      <c r="R12" s="1431"/>
      <c r="S12" s="1469" t="s">
        <v>4755</v>
      </c>
      <c r="T12" s="1470" t="s">
        <v>4756</v>
      </c>
      <c r="U12" s="1433"/>
      <c r="V12" s="1471" t="s">
        <v>4755</v>
      </c>
      <c r="W12" s="1463"/>
      <c r="X12" s="1463"/>
      <c r="Y12" s="1463"/>
      <c r="Z12" s="1463"/>
      <c r="AA12" s="1465"/>
      <c r="AB12" s="1465"/>
      <c r="AC12" s="1465"/>
      <c r="AD12" s="1465"/>
      <c r="AE12" s="1465"/>
      <c r="AF12" s="1465"/>
      <c r="AG12" s="1465"/>
      <c r="AH12" s="1465"/>
      <c r="AI12" s="1465"/>
      <c r="AJ12" s="1465"/>
      <c r="AK12" s="1465"/>
    </row>
    <row r="13" spans="1:37" s="700" customFormat="1" x14ac:dyDescent="0.2">
      <c r="A13" s="1463"/>
      <c r="B13" s="1463"/>
      <c r="C13" s="2943"/>
      <c r="D13" s="2943"/>
      <c r="E13" s="2943"/>
      <c r="F13" s="2943"/>
      <c r="G13" s="2943"/>
      <c r="H13" s="1431"/>
      <c r="I13" s="1469" t="s">
        <v>4755</v>
      </c>
      <c r="J13" s="1470" t="s">
        <v>4756</v>
      </c>
      <c r="K13" s="1433"/>
      <c r="L13" s="1471" t="s">
        <v>4755</v>
      </c>
      <c r="M13" s="2944"/>
      <c r="N13" s="2945"/>
      <c r="O13" s="2945"/>
      <c r="P13" s="2945"/>
      <c r="Q13" s="2945"/>
      <c r="R13" s="1431"/>
      <c r="S13" s="1469" t="s">
        <v>4755</v>
      </c>
      <c r="T13" s="1470" t="s">
        <v>4756</v>
      </c>
      <c r="U13" s="1433"/>
      <c r="V13" s="1471" t="s">
        <v>4755</v>
      </c>
      <c r="W13" s="1463"/>
      <c r="X13" s="1463"/>
      <c r="Y13" s="1463"/>
      <c r="Z13" s="1463"/>
      <c r="AA13" s="1465"/>
      <c r="AB13" s="1465"/>
      <c r="AC13" s="1465"/>
      <c r="AD13" s="1465"/>
      <c r="AE13" s="1465"/>
      <c r="AF13" s="1465"/>
      <c r="AG13" s="1465"/>
      <c r="AH13" s="1465"/>
      <c r="AI13" s="1465"/>
      <c r="AJ13" s="1465"/>
      <c r="AK13" s="1465"/>
    </row>
    <row r="14" spans="1:37" s="700" customFormat="1" x14ac:dyDescent="0.2">
      <c r="A14" s="1463"/>
      <c r="B14" s="1463"/>
      <c r="C14" s="2943"/>
      <c r="D14" s="2943"/>
      <c r="E14" s="2943"/>
      <c r="F14" s="2943"/>
      <c r="G14" s="2943"/>
      <c r="H14" s="1431"/>
      <c r="I14" s="1469" t="s">
        <v>4755</v>
      </c>
      <c r="J14" s="1470" t="s">
        <v>4756</v>
      </c>
      <c r="K14" s="1433"/>
      <c r="L14" s="1471" t="s">
        <v>4755</v>
      </c>
      <c r="M14" s="2944"/>
      <c r="N14" s="2945"/>
      <c r="O14" s="2945"/>
      <c r="P14" s="2945"/>
      <c r="Q14" s="2945"/>
      <c r="R14" s="1431"/>
      <c r="S14" s="1469" t="s">
        <v>4755</v>
      </c>
      <c r="T14" s="1470" t="s">
        <v>4756</v>
      </c>
      <c r="U14" s="1433"/>
      <c r="V14" s="1471" t="s">
        <v>4755</v>
      </c>
      <c r="W14" s="1463"/>
      <c r="X14" s="1463"/>
      <c r="Y14" s="1463"/>
      <c r="Z14" s="1463"/>
      <c r="AA14" s="1465"/>
      <c r="AB14" s="1465"/>
      <c r="AC14" s="1465"/>
      <c r="AD14" s="1465"/>
      <c r="AE14" s="1465"/>
      <c r="AF14" s="1465"/>
      <c r="AG14" s="1465"/>
      <c r="AH14" s="1465"/>
      <c r="AI14" s="1465"/>
      <c r="AJ14" s="1465"/>
      <c r="AK14" s="1465"/>
    </row>
    <row r="15" spans="1:37" s="700" customFormat="1" x14ac:dyDescent="0.2">
      <c r="A15" s="1463"/>
      <c r="B15" s="1463"/>
      <c r="C15" s="2943"/>
      <c r="D15" s="2943"/>
      <c r="E15" s="2943"/>
      <c r="F15" s="2943"/>
      <c r="G15" s="2943"/>
      <c r="H15" s="1431"/>
      <c r="I15" s="1469" t="s">
        <v>4755</v>
      </c>
      <c r="J15" s="1470" t="s">
        <v>4756</v>
      </c>
      <c r="K15" s="1433"/>
      <c r="L15" s="1471" t="s">
        <v>4755</v>
      </c>
      <c r="M15" s="2944"/>
      <c r="N15" s="2945"/>
      <c r="O15" s="2945"/>
      <c r="P15" s="2945"/>
      <c r="Q15" s="2945"/>
      <c r="R15" s="1431"/>
      <c r="S15" s="1469" t="s">
        <v>4755</v>
      </c>
      <c r="T15" s="1470" t="s">
        <v>4756</v>
      </c>
      <c r="U15" s="1433"/>
      <c r="V15" s="1471" t="s">
        <v>4755</v>
      </c>
      <c r="W15" s="1463"/>
      <c r="X15" s="1463"/>
      <c r="Y15" s="1463"/>
      <c r="Z15" s="1463"/>
      <c r="AA15" s="1465"/>
      <c r="AB15" s="1465"/>
      <c r="AC15" s="1465"/>
      <c r="AD15" s="1465"/>
      <c r="AE15" s="1465"/>
      <c r="AF15" s="1465"/>
      <c r="AG15" s="1465"/>
      <c r="AH15" s="1465"/>
      <c r="AI15" s="1465"/>
      <c r="AJ15" s="1465"/>
      <c r="AK15" s="1465"/>
    </row>
    <row r="16" spans="1:37" s="700" customFormat="1" x14ac:dyDescent="0.2">
      <c r="A16" s="1463"/>
      <c r="B16" s="1463"/>
      <c r="C16" s="2943"/>
      <c r="D16" s="2943"/>
      <c r="E16" s="2943"/>
      <c r="F16" s="2943"/>
      <c r="G16" s="2943"/>
      <c r="H16" s="1431"/>
      <c r="I16" s="1469" t="s">
        <v>4755</v>
      </c>
      <c r="J16" s="1470" t="s">
        <v>4756</v>
      </c>
      <c r="K16" s="1433"/>
      <c r="L16" s="1471" t="s">
        <v>4755</v>
      </c>
      <c r="M16" s="2944"/>
      <c r="N16" s="2945"/>
      <c r="O16" s="2945"/>
      <c r="P16" s="2945"/>
      <c r="Q16" s="2945"/>
      <c r="R16" s="1431"/>
      <c r="S16" s="1469" t="s">
        <v>4755</v>
      </c>
      <c r="T16" s="1470" t="s">
        <v>4756</v>
      </c>
      <c r="U16" s="1433"/>
      <c r="V16" s="1471" t="s">
        <v>4755</v>
      </c>
      <c r="W16" s="1463"/>
      <c r="X16" s="1463"/>
      <c r="Y16" s="1463"/>
      <c r="Z16" s="1463"/>
      <c r="AA16" s="1465"/>
      <c r="AB16" s="1465"/>
      <c r="AC16" s="1465"/>
      <c r="AD16" s="1465"/>
      <c r="AE16" s="1465"/>
      <c r="AF16" s="1465"/>
      <c r="AG16" s="1465"/>
      <c r="AH16" s="1465"/>
      <c r="AI16" s="1465"/>
      <c r="AJ16" s="1465"/>
      <c r="AK16" s="1465"/>
    </row>
    <row r="17" spans="1:37" s="700" customFormat="1" x14ac:dyDescent="0.2">
      <c r="A17" s="1463"/>
      <c r="B17" s="1463"/>
      <c r="C17" s="2943"/>
      <c r="D17" s="2943"/>
      <c r="E17" s="2943"/>
      <c r="F17" s="2943"/>
      <c r="G17" s="2943"/>
      <c r="H17" s="1432"/>
      <c r="I17" s="1472" t="s">
        <v>4755</v>
      </c>
      <c r="J17" s="1473" t="s">
        <v>4756</v>
      </c>
      <c r="K17" s="1434"/>
      <c r="L17" s="1474" t="s">
        <v>4755</v>
      </c>
      <c r="M17" s="2941"/>
      <c r="N17" s="2942"/>
      <c r="O17" s="2942"/>
      <c r="P17" s="2942"/>
      <c r="Q17" s="2942"/>
      <c r="R17" s="1432"/>
      <c r="S17" s="1472" t="s">
        <v>4755</v>
      </c>
      <c r="T17" s="1473" t="s">
        <v>4756</v>
      </c>
      <c r="U17" s="1434"/>
      <c r="V17" s="1474" t="s">
        <v>4755</v>
      </c>
      <c r="W17" s="1463"/>
      <c r="X17" s="1463"/>
      <c r="Y17" s="1463"/>
      <c r="Z17" s="1463"/>
      <c r="AA17" s="1465"/>
      <c r="AB17" s="1465"/>
      <c r="AC17" s="1465"/>
      <c r="AD17" s="1465"/>
      <c r="AE17" s="1465"/>
      <c r="AF17" s="1465"/>
      <c r="AG17" s="1465"/>
      <c r="AH17" s="1465"/>
      <c r="AI17" s="1465"/>
      <c r="AJ17" s="1465"/>
      <c r="AK17" s="1465"/>
    </row>
    <row r="18" spans="1:37" s="700" customFormat="1" x14ac:dyDescent="0.2">
      <c r="A18" s="1463"/>
      <c r="B18" s="1463"/>
      <c r="C18" s="2943"/>
      <c r="D18" s="2943"/>
      <c r="E18" s="2943"/>
      <c r="F18" s="2943"/>
      <c r="G18" s="2943"/>
      <c r="H18" s="1432"/>
      <c r="I18" s="1472" t="s">
        <v>4755</v>
      </c>
      <c r="J18" s="1473" t="s">
        <v>4756</v>
      </c>
      <c r="K18" s="1434"/>
      <c r="L18" s="1474" t="s">
        <v>4755</v>
      </c>
      <c r="M18" s="2941"/>
      <c r="N18" s="2942"/>
      <c r="O18" s="2942"/>
      <c r="P18" s="2942"/>
      <c r="Q18" s="2942"/>
      <c r="R18" s="1432"/>
      <c r="S18" s="1472" t="s">
        <v>4755</v>
      </c>
      <c r="T18" s="1473" t="s">
        <v>4756</v>
      </c>
      <c r="U18" s="1434"/>
      <c r="V18" s="1474" t="s">
        <v>4755</v>
      </c>
      <c r="W18" s="1463"/>
      <c r="X18" s="1463"/>
      <c r="Y18" s="1463"/>
      <c r="Z18" s="1463"/>
      <c r="AA18" s="1465"/>
      <c r="AB18" s="1465"/>
      <c r="AC18" s="1465"/>
      <c r="AD18" s="1465"/>
      <c r="AE18" s="1465"/>
      <c r="AF18" s="1465"/>
      <c r="AG18" s="1465"/>
      <c r="AH18" s="1465"/>
      <c r="AI18" s="1465"/>
      <c r="AJ18" s="1465"/>
      <c r="AK18" s="1465"/>
    </row>
    <row r="19" spans="1:37" s="700" customFormat="1" x14ac:dyDescent="0.2">
      <c r="A19" s="1463"/>
      <c r="B19" s="1463"/>
      <c r="C19" s="2943"/>
      <c r="D19" s="2943"/>
      <c r="E19" s="2943"/>
      <c r="F19" s="2943"/>
      <c r="G19" s="2943"/>
      <c r="H19" s="1432"/>
      <c r="I19" s="1472" t="s">
        <v>4755</v>
      </c>
      <c r="J19" s="1473" t="s">
        <v>4756</v>
      </c>
      <c r="K19" s="1434"/>
      <c r="L19" s="1474" t="s">
        <v>4755</v>
      </c>
      <c r="M19" s="2941"/>
      <c r="N19" s="2942"/>
      <c r="O19" s="2942"/>
      <c r="P19" s="2942"/>
      <c r="Q19" s="2942"/>
      <c r="R19" s="1432"/>
      <c r="S19" s="1472" t="s">
        <v>4755</v>
      </c>
      <c r="T19" s="1473" t="s">
        <v>4756</v>
      </c>
      <c r="U19" s="1434"/>
      <c r="V19" s="1474" t="s">
        <v>4755</v>
      </c>
      <c r="W19" s="1463"/>
      <c r="X19" s="1463"/>
      <c r="Y19" s="1463"/>
      <c r="Z19" s="1463"/>
      <c r="AA19" s="1465"/>
      <c r="AB19" s="1465"/>
      <c r="AC19" s="1465"/>
      <c r="AD19" s="1465"/>
      <c r="AE19" s="1465"/>
      <c r="AF19" s="1465"/>
      <c r="AG19" s="1465"/>
      <c r="AH19" s="1465"/>
      <c r="AI19" s="1465"/>
      <c r="AJ19" s="1465"/>
      <c r="AK19" s="1465"/>
    </row>
    <row r="20" spans="1:37" s="700" customFormat="1" x14ac:dyDescent="0.2">
      <c r="A20" s="1463"/>
      <c r="B20" s="1463"/>
      <c r="C20" s="1467" t="s">
        <v>4882</v>
      </c>
      <c r="D20" s="1463"/>
      <c r="E20" s="1463"/>
      <c r="F20" s="1463"/>
      <c r="G20" s="1463"/>
      <c r="H20" s="1463"/>
      <c r="I20" s="1463"/>
      <c r="J20" s="1463"/>
      <c r="K20" s="1463"/>
      <c r="L20" s="1463"/>
      <c r="M20" s="1463"/>
      <c r="N20" s="1463"/>
      <c r="O20" s="1463"/>
      <c r="P20" s="1463"/>
      <c r="Q20" s="1463"/>
      <c r="R20" s="1463"/>
      <c r="S20" s="1463"/>
      <c r="T20" s="1463"/>
      <c r="U20" s="1463"/>
      <c r="V20" s="1463"/>
      <c r="W20" s="1463"/>
      <c r="X20" s="1463"/>
      <c r="Y20" s="1463"/>
      <c r="Z20" s="1463"/>
      <c r="AA20" s="1465"/>
      <c r="AB20" s="1465"/>
      <c r="AC20" s="1465"/>
      <c r="AD20" s="1465"/>
      <c r="AE20" s="1465"/>
      <c r="AF20" s="1465"/>
      <c r="AG20" s="1465"/>
      <c r="AH20" s="1465"/>
      <c r="AI20" s="1465"/>
      <c r="AJ20" s="1465"/>
      <c r="AK20" s="1465"/>
    </row>
    <row r="21" spans="1:37" s="700" customFormat="1" x14ac:dyDescent="0.2">
      <c r="A21" s="1463"/>
      <c r="B21" s="1463"/>
      <c r="C21" s="1467" t="s">
        <v>4881</v>
      </c>
      <c r="D21" s="1463"/>
      <c r="E21" s="1463"/>
      <c r="F21" s="1463"/>
      <c r="G21" s="1463"/>
      <c r="H21" s="1463"/>
      <c r="I21" s="1463"/>
      <c r="J21" s="1463"/>
      <c r="K21" s="1463"/>
      <c r="L21" s="1463"/>
      <c r="M21" s="1463"/>
      <c r="N21" s="1463"/>
      <c r="O21" s="1463"/>
      <c r="P21" s="1463"/>
      <c r="Q21" s="1463"/>
      <c r="R21" s="1463"/>
      <c r="S21" s="1463"/>
      <c r="T21" s="1463"/>
      <c r="U21" s="1463"/>
      <c r="V21" s="1463"/>
      <c r="W21" s="1463"/>
      <c r="X21" s="1463"/>
      <c r="Y21" s="1463"/>
      <c r="Z21" s="1463"/>
      <c r="AA21" s="1465"/>
      <c r="AB21" s="1465"/>
      <c r="AC21" s="1465"/>
      <c r="AD21" s="1465"/>
      <c r="AE21" s="1465"/>
      <c r="AF21" s="1465"/>
      <c r="AG21" s="1465"/>
      <c r="AH21" s="1465"/>
      <c r="AI21" s="1465"/>
      <c r="AJ21" s="1465"/>
      <c r="AK21" s="1465"/>
    </row>
    <row r="22" spans="1:37" s="700" customFormat="1" ht="8.5" customHeight="1" x14ac:dyDescent="0.2">
      <c r="A22" s="1463"/>
      <c r="B22" s="1463"/>
      <c r="C22" s="1467"/>
      <c r="D22" s="1463"/>
      <c r="E22" s="1463"/>
      <c r="F22" s="1463"/>
      <c r="G22" s="1463"/>
      <c r="H22" s="1463"/>
      <c r="I22" s="1463"/>
      <c r="J22" s="1463"/>
      <c r="K22" s="1463"/>
      <c r="L22" s="1463"/>
      <c r="M22" s="1463"/>
      <c r="N22" s="1463"/>
      <c r="O22" s="1463"/>
      <c r="P22" s="1463"/>
      <c r="Q22" s="1463"/>
      <c r="R22" s="1463"/>
      <c r="S22" s="1463"/>
      <c r="T22" s="1463"/>
      <c r="U22" s="1463"/>
      <c r="V22" s="1463"/>
      <c r="W22" s="1463"/>
      <c r="X22" s="1463"/>
      <c r="Y22" s="1463"/>
      <c r="Z22" s="1463"/>
      <c r="AA22" s="1465"/>
      <c r="AB22" s="1465"/>
      <c r="AC22" s="1465"/>
      <c r="AD22" s="1465"/>
      <c r="AE22" s="1465"/>
      <c r="AF22" s="1465"/>
      <c r="AG22" s="1465"/>
      <c r="AH22" s="1465"/>
      <c r="AI22" s="1465"/>
      <c r="AJ22" s="1465"/>
      <c r="AK22" s="1465"/>
    </row>
    <row r="23" spans="1:37" ht="17.5" x14ac:dyDescent="0.2">
      <c r="A23" s="1099"/>
      <c r="B23" s="1475" t="s">
        <v>5000</v>
      </c>
      <c r="C23" s="1476"/>
      <c r="D23" s="1476"/>
      <c r="E23" s="1476"/>
      <c r="F23" s="1476"/>
      <c r="G23" s="1477"/>
      <c r="H23" s="1477"/>
      <c r="I23" s="1477"/>
      <c r="J23" s="1477"/>
      <c r="K23" s="1099"/>
      <c r="L23" s="1099"/>
      <c r="M23" s="1476"/>
      <c r="N23" s="1476"/>
      <c r="O23" s="1476"/>
      <c r="P23" s="1476"/>
      <c r="Q23" s="1476"/>
      <c r="R23" s="1099"/>
      <c r="S23" s="1099"/>
      <c r="T23" s="1099"/>
      <c r="U23" s="1099"/>
      <c r="V23" s="1099"/>
      <c r="W23" s="1099"/>
      <c r="X23" s="1099"/>
      <c r="Y23" s="1099"/>
      <c r="Z23" s="1099"/>
      <c r="AA23" s="1099"/>
      <c r="AB23" s="1099"/>
      <c r="AC23" s="1099"/>
      <c r="AD23" s="1099"/>
      <c r="AE23" s="1099"/>
      <c r="AF23" s="1099"/>
      <c r="AG23" s="1099"/>
      <c r="AH23" s="1099"/>
      <c r="AI23" s="1099"/>
      <c r="AJ23" s="1099"/>
      <c r="AK23" s="1099"/>
    </row>
    <row r="24" spans="1:37" ht="30.75" customHeight="1" x14ac:dyDescent="0.2">
      <c r="A24" s="1099"/>
      <c r="B24" s="1946" t="s">
        <v>4845</v>
      </c>
      <c r="C24" s="1947"/>
      <c r="D24" s="1948"/>
      <c r="E24" s="2914" t="s">
        <v>4677</v>
      </c>
      <c r="F24" s="2915"/>
      <c r="G24" s="2914" t="s">
        <v>4678</v>
      </c>
      <c r="H24" s="2915"/>
      <c r="I24" s="2914" t="s">
        <v>4679</v>
      </c>
      <c r="J24" s="2915"/>
      <c r="K24" s="2914" t="s">
        <v>4680</v>
      </c>
      <c r="L24" s="2915"/>
      <c r="M24" s="2914" t="s">
        <v>4681</v>
      </c>
      <c r="N24" s="2915"/>
      <c r="O24" s="1946" t="s">
        <v>62</v>
      </c>
      <c r="P24" s="1947"/>
      <c r="Q24" s="1947"/>
      <c r="R24" s="1948"/>
      <c r="S24" s="1946" t="s">
        <v>4939</v>
      </c>
      <c r="T24" s="1947"/>
      <c r="U24" s="1948"/>
      <c r="V24" s="1946" t="s">
        <v>4940</v>
      </c>
      <c r="W24" s="1947"/>
      <c r="X24" s="1948"/>
      <c r="Y24" s="1946" t="s">
        <v>4941</v>
      </c>
      <c r="Z24" s="1947"/>
      <c r="AA24" s="1948"/>
      <c r="AB24" s="1946" t="s">
        <v>4942</v>
      </c>
      <c r="AC24" s="1947"/>
      <c r="AD24" s="1948"/>
      <c r="AE24" s="1946" t="s">
        <v>4943</v>
      </c>
      <c r="AF24" s="1947"/>
      <c r="AG24" s="1948"/>
      <c r="AH24" s="1946" t="s">
        <v>173</v>
      </c>
      <c r="AI24" s="1947"/>
      <c r="AJ24" s="1947"/>
      <c r="AK24" s="1948"/>
    </row>
    <row r="25" spans="1:37" ht="30" customHeight="1" x14ac:dyDescent="0.2">
      <c r="A25" s="1099"/>
      <c r="B25" s="2909"/>
      <c r="C25" s="2910"/>
      <c r="D25" s="2911"/>
      <c r="E25" s="2916"/>
      <c r="F25" s="2917"/>
      <c r="G25" s="2916"/>
      <c r="H25" s="2917"/>
      <c r="I25" s="2916"/>
      <c r="J25" s="2917"/>
      <c r="K25" s="2916"/>
      <c r="L25" s="2917"/>
      <c r="M25" s="2916"/>
      <c r="N25" s="2917"/>
      <c r="O25" s="2909"/>
      <c r="P25" s="2910"/>
      <c r="Q25" s="2910"/>
      <c r="R25" s="2911"/>
      <c r="S25" s="2909"/>
      <c r="T25" s="2910"/>
      <c r="U25" s="2911"/>
      <c r="V25" s="2909"/>
      <c r="W25" s="2910"/>
      <c r="X25" s="2911"/>
      <c r="Y25" s="2909"/>
      <c r="Z25" s="2910"/>
      <c r="AA25" s="2911"/>
      <c r="AB25" s="2909"/>
      <c r="AC25" s="2910"/>
      <c r="AD25" s="2911"/>
      <c r="AE25" s="2909"/>
      <c r="AF25" s="2910"/>
      <c r="AG25" s="2911"/>
      <c r="AH25" s="2909"/>
      <c r="AI25" s="2910"/>
      <c r="AJ25" s="2910"/>
      <c r="AK25" s="2911"/>
    </row>
    <row r="26" spans="1:37" s="696" customFormat="1" ht="13" customHeight="1" x14ac:dyDescent="0.2">
      <c r="A26" s="1461"/>
      <c r="B26" s="2935" t="s">
        <v>4682</v>
      </c>
      <c r="C26" s="2936"/>
      <c r="D26" s="2937"/>
      <c r="E26" s="2924">
        <f>'加算措置（みどり加算）'!E29</f>
        <v>0</v>
      </c>
      <c r="F26" s="2925"/>
      <c r="G26" s="2924">
        <f>'加算措置（みどり加算）'!G29</f>
        <v>0</v>
      </c>
      <c r="H26" s="2925"/>
      <c r="I26" s="2924">
        <f>'加算措置（みどり加算）'!I29</f>
        <v>0</v>
      </c>
      <c r="J26" s="2925"/>
      <c r="K26" s="2924">
        <f>'加算措置（みどり加算）'!K29</f>
        <v>0</v>
      </c>
      <c r="L26" s="2925"/>
      <c r="M26" s="2924">
        <f>'加算措置（みどり加算）'!M29</f>
        <v>0</v>
      </c>
      <c r="N26" s="2925"/>
      <c r="O26" s="2928">
        <v>800</v>
      </c>
      <c r="P26" s="2929"/>
      <c r="Q26" s="2896" t="s">
        <v>65</v>
      </c>
      <c r="R26" s="2897"/>
      <c r="S26" s="2886">
        <f>E26*O26/10</f>
        <v>0</v>
      </c>
      <c r="T26" s="2887"/>
      <c r="U26" s="2888"/>
      <c r="V26" s="2886">
        <f>G26*O26/10</f>
        <v>0</v>
      </c>
      <c r="W26" s="2887"/>
      <c r="X26" s="2888"/>
      <c r="Y26" s="2886">
        <f>I26*O26/10</f>
        <v>0</v>
      </c>
      <c r="Z26" s="2887"/>
      <c r="AA26" s="2888"/>
      <c r="AB26" s="2886">
        <f>K26*O26/10</f>
        <v>0</v>
      </c>
      <c r="AC26" s="2887"/>
      <c r="AD26" s="2888"/>
      <c r="AE26" s="2886">
        <f>M26*O26/10</f>
        <v>0</v>
      </c>
      <c r="AF26" s="2887"/>
      <c r="AG26" s="2888"/>
      <c r="AH26" s="2918"/>
      <c r="AI26" s="2919"/>
      <c r="AJ26" s="2919"/>
      <c r="AK26" s="2920"/>
    </row>
    <row r="27" spans="1:37" s="696" customFormat="1" ht="19.5" customHeight="1" x14ac:dyDescent="0.2">
      <c r="A27" s="1461"/>
      <c r="B27" s="2938"/>
      <c r="C27" s="2939"/>
      <c r="D27" s="2940"/>
      <c r="E27" s="2926"/>
      <c r="F27" s="2927"/>
      <c r="G27" s="2926"/>
      <c r="H27" s="2927"/>
      <c r="I27" s="2926"/>
      <c r="J27" s="2927"/>
      <c r="K27" s="2926"/>
      <c r="L27" s="2927"/>
      <c r="M27" s="2926"/>
      <c r="N27" s="2927"/>
      <c r="O27" s="2930"/>
      <c r="P27" s="2931"/>
      <c r="Q27" s="2898"/>
      <c r="R27" s="2899"/>
      <c r="S27" s="2889"/>
      <c r="T27" s="2890"/>
      <c r="U27" s="2891"/>
      <c r="V27" s="2889"/>
      <c r="W27" s="2890"/>
      <c r="X27" s="2891"/>
      <c r="Y27" s="2889"/>
      <c r="Z27" s="2890"/>
      <c r="AA27" s="2891"/>
      <c r="AB27" s="2889"/>
      <c r="AC27" s="2890"/>
      <c r="AD27" s="2891"/>
      <c r="AE27" s="2889"/>
      <c r="AF27" s="2890"/>
      <c r="AG27" s="2891"/>
      <c r="AH27" s="2932"/>
      <c r="AI27" s="2933"/>
      <c r="AJ27" s="2933"/>
      <c r="AK27" s="2934"/>
    </row>
    <row r="28" spans="1:37" s="696" customFormat="1" ht="13" customHeight="1" x14ac:dyDescent="0.2">
      <c r="A28" s="1461"/>
      <c r="B28" s="2901" t="s">
        <v>4683</v>
      </c>
      <c r="C28" s="2901"/>
      <c r="D28" s="2901"/>
      <c r="E28" s="2924">
        <f>'加算措置（みどり加算）'!E31</f>
        <v>0</v>
      </c>
      <c r="F28" s="2925"/>
      <c r="G28" s="2924">
        <f>'加算措置（みどり加算）'!G31</f>
        <v>0</v>
      </c>
      <c r="H28" s="2925"/>
      <c r="I28" s="2924">
        <f>'加算措置（みどり加算）'!I31</f>
        <v>0</v>
      </c>
      <c r="J28" s="2925"/>
      <c r="K28" s="2924">
        <f>'加算措置（みどり加算）'!K31</f>
        <v>0</v>
      </c>
      <c r="L28" s="2925"/>
      <c r="M28" s="2924">
        <f>'加算措置（みどり加算）'!M31</f>
        <v>0</v>
      </c>
      <c r="N28" s="2925"/>
      <c r="O28" s="2928">
        <v>4000</v>
      </c>
      <c r="P28" s="2929"/>
      <c r="Q28" s="2896" t="s">
        <v>65</v>
      </c>
      <c r="R28" s="2897"/>
      <c r="S28" s="2886">
        <f>E28*O28/10</f>
        <v>0</v>
      </c>
      <c r="T28" s="2887"/>
      <c r="U28" s="2888"/>
      <c r="V28" s="2886">
        <f>G28*O28/10</f>
        <v>0</v>
      </c>
      <c r="W28" s="2887"/>
      <c r="X28" s="2888"/>
      <c r="Y28" s="2886">
        <f>I28*O28/10</f>
        <v>0</v>
      </c>
      <c r="Z28" s="2887"/>
      <c r="AA28" s="2888"/>
      <c r="AB28" s="2886">
        <f>K28*O28/10</f>
        <v>0</v>
      </c>
      <c r="AC28" s="2887"/>
      <c r="AD28" s="2888"/>
      <c r="AE28" s="2886">
        <f>M28*O28/10</f>
        <v>0</v>
      </c>
      <c r="AF28" s="2887"/>
      <c r="AG28" s="2888"/>
      <c r="AH28" s="2918"/>
      <c r="AI28" s="2919"/>
      <c r="AJ28" s="2919"/>
      <c r="AK28" s="2920"/>
    </row>
    <row r="29" spans="1:37" s="696" customFormat="1" ht="19.5" customHeight="1" x14ac:dyDescent="0.2">
      <c r="A29" s="1461"/>
      <c r="B29" s="2901"/>
      <c r="C29" s="2901"/>
      <c r="D29" s="2901"/>
      <c r="E29" s="2926"/>
      <c r="F29" s="2927"/>
      <c r="G29" s="2926"/>
      <c r="H29" s="2927"/>
      <c r="I29" s="2926"/>
      <c r="J29" s="2927"/>
      <c r="K29" s="2926"/>
      <c r="L29" s="2927"/>
      <c r="M29" s="2926"/>
      <c r="N29" s="2927"/>
      <c r="O29" s="2930"/>
      <c r="P29" s="2931"/>
      <c r="Q29" s="2898"/>
      <c r="R29" s="2899"/>
      <c r="S29" s="2889"/>
      <c r="T29" s="2890"/>
      <c r="U29" s="2891"/>
      <c r="V29" s="2889"/>
      <c r="W29" s="2890"/>
      <c r="X29" s="2891"/>
      <c r="Y29" s="2889"/>
      <c r="Z29" s="2890"/>
      <c r="AA29" s="2891"/>
      <c r="AB29" s="2889"/>
      <c r="AC29" s="2890"/>
      <c r="AD29" s="2891"/>
      <c r="AE29" s="2889"/>
      <c r="AF29" s="2890"/>
      <c r="AG29" s="2891"/>
      <c r="AH29" s="2932"/>
      <c r="AI29" s="2933"/>
      <c r="AJ29" s="2933"/>
      <c r="AK29" s="2934"/>
    </row>
    <row r="30" spans="1:37" s="696" customFormat="1" ht="13" customHeight="1" x14ac:dyDescent="0.2">
      <c r="A30" s="1461"/>
      <c r="B30" s="2901" t="s">
        <v>4684</v>
      </c>
      <c r="C30" s="2901"/>
      <c r="D30" s="2901"/>
      <c r="E30" s="2924">
        <f>'加算措置（みどり加算）'!E33</f>
        <v>0</v>
      </c>
      <c r="F30" s="2925"/>
      <c r="G30" s="2924">
        <f>'加算措置（みどり加算）'!G33</f>
        <v>0</v>
      </c>
      <c r="H30" s="2925"/>
      <c r="I30" s="2924">
        <f>'加算措置（みどり加算）'!I33</f>
        <v>0</v>
      </c>
      <c r="J30" s="2925"/>
      <c r="K30" s="2924">
        <f>'加算措置（みどり加算）'!K33</f>
        <v>0</v>
      </c>
      <c r="L30" s="2925"/>
      <c r="M30" s="2924">
        <f>'加算措置（みどり加算）'!M33</f>
        <v>0</v>
      </c>
      <c r="N30" s="2925"/>
      <c r="O30" s="2928">
        <v>8000</v>
      </c>
      <c r="P30" s="2929"/>
      <c r="Q30" s="2896" t="s">
        <v>65</v>
      </c>
      <c r="R30" s="2897"/>
      <c r="S30" s="2886">
        <f>E30*O30/10</f>
        <v>0</v>
      </c>
      <c r="T30" s="2887"/>
      <c r="U30" s="2888"/>
      <c r="V30" s="2886">
        <f>G30*O30/10</f>
        <v>0</v>
      </c>
      <c r="W30" s="2887"/>
      <c r="X30" s="2888"/>
      <c r="Y30" s="2886">
        <f>I30*O30/10</f>
        <v>0</v>
      </c>
      <c r="Z30" s="2887"/>
      <c r="AA30" s="2888"/>
      <c r="AB30" s="2886">
        <f>K30*O30/10</f>
        <v>0</v>
      </c>
      <c r="AC30" s="2887"/>
      <c r="AD30" s="2888"/>
      <c r="AE30" s="2886">
        <f>M30*O30/10</f>
        <v>0</v>
      </c>
      <c r="AF30" s="2887"/>
      <c r="AG30" s="2888"/>
      <c r="AH30" s="2918"/>
      <c r="AI30" s="2919"/>
      <c r="AJ30" s="2919"/>
      <c r="AK30" s="2920"/>
    </row>
    <row r="31" spans="1:37" s="696" customFormat="1" ht="19.5" customHeight="1" x14ac:dyDescent="0.2">
      <c r="A31" s="1461"/>
      <c r="B31" s="2905"/>
      <c r="C31" s="2905"/>
      <c r="D31" s="2905"/>
      <c r="E31" s="2926"/>
      <c r="F31" s="2927"/>
      <c r="G31" s="2926"/>
      <c r="H31" s="2927"/>
      <c r="I31" s="2926"/>
      <c r="J31" s="2927"/>
      <c r="K31" s="2926"/>
      <c r="L31" s="2927"/>
      <c r="M31" s="2926"/>
      <c r="N31" s="2927"/>
      <c r="O31" s="2930"/>
      <c r="P31" s="2931"/>
      <c r="Q31" s="2898"/>
      <c r="R31" s="2899"/>
      <c r="S31" s="2889"/>
      <c r="T31" s="2890"/>
      <c r="U31" s="2891"/>
      <c r="V31" s="2889"/>
      <c r="W31" s="2890"/>
      <c r="X31" s="2891"/>
      <c r="Y31" s="2889"/>
      <c r="Z31" s="2890"/>
      <c r="AA31" s="2891"/>
      <c r="AB31" s="2889"/>
      <c r="AC31" s="2890"/>
      <c r="AD31" s="2891"/>
      <c r="AE31" s="2889"/>
      <c r="AF31" s="2890"/>
      <c r="AG31" s="2891"/>
      <c r="AH31" s="2921"/>
      <c r="AI31" s="2922"/>
      <c r="AJ31" s="2922"/>
      <c r="AK31" s="2923"/>
    </row>
    <row r="32" spans="1:37" s="696" customFormat="1" ht="13" customHeight="1" x14ac:dyDescent="0.2">
      <c r="A32" s="1461"/>
      <c r="B32" s="2901" t="s">
        <v>4685</v>
      </c>
      <c r="C32" s="2901"/>
      <c r="D32" s="2901"/>
      <c r="E32" s="2924">
        <f>'加算措置（みどり加算）'!E35</f>
        <v>0</v>
      </c>
      <c r="F32" s="2925"/>
      <c r="G32" s="2924">
        <f>'加算措置（みどり加算）'!G35</f>
        <v>0</v>
      </c>
      <c r="H32" s="2925"/>
      <c r="I32" s="2924">
        <f>'加算措置（みどり加算）'!I35</f>
        <v>0</v>
      </c>
      <c r="J32" s="2925"/>
      <c r="K32" s="2924">
        <f>'加算措置（みどり加算）'!K35</f>
        <v>0</v>
      </c>
      <c r="L32" s="2925"/>
      <c r="M32" s="2924">
        <f>'加算措置（みどり加算）'!M35</f>
        <v>0</v>
      </c>
      <c r="N32" s="2925"/>
      <c r="O32" s="2928">
        <v>3000</v>
      </c>
      <c r="P32" s="2929"/>
      <c r="Q32" s="2896" t="s">
        <v>65</v>
      </c>
      <c r="R32" s="2897"/>
      <c r="S32" s="2886">
        <f>E32*O32/10</f>
        <v>0</v>
      </c>
      <c r="T32" s="2887"/>
      <c r="U32" s="2888"/>
      <c r="V32" s="2886">
        <f>G32*O32/10</f>
        <v>0</v>
      </c>
      <c r="W32" s="2887"/>
      <c r="X32" s="2888"/>
      <c r="Y32" s="2886">
        <f>I32*O32/10</f>
        <v>0</v>
      </c>
      <c r="Z32" s="2887"/>
      <c r="AA32" s="2888"/>
      <c r="AB32" s="2886">
        <f>K32*O32/10</f>
        <v>0</v>
      </c>
      <c r="AC32" s="2887"/>
      <c r="AD32" s="2888"/>
      <c r="AE32" s="2886">
        <f>M32*O32/10</f>
        <v>0</v>
      </c>
      <c r="AF32" s="2887"/>
      <c r="AG32" s="2888"/>
      <c r="AH32" s="2918"/>
      <c r="AI32" s="2919"/>
      <c r="AJ32" s="2919"/>
      <c r="AK32" s="2920"/>
    </row>
    <row r="33" spans="1:39" s="696" customFormat="1" ht="19.5" customHeight="1" x14ac:dyDescent="0.2">
      <c r="A33" s="1461"/>
      <c r="B33" s="2901"/>
      <c r="C33" s="2901"/>
      <c r="D33" s="2901"/>
      <c r="E33" s="2926"/>
      <c r="F33" s="2927"/>
      <c r="G33" s="2926"/>
      <c r="H33" s="2927"/>
      <c r="I33" s="2926"/>
      <c r="J33" s="2927"/>
      <c r="K33" s="2926"/>
      <c r="L33" s="2927"/>
      <c r="M33" s="2926"/>
      <c r="N33" s="2927"/>
      <c r="O33" s="2930"/>
      <c r="P33" s="2931"/>
      <c r="Q33" s="2898"/>
      <c r="R33" s="2899"/>
      <c r="S33" s="2889"/>
      <c r="T33" s="2890"/>
      <c r="U33" s="2891"/>
      <c r="V33" s="2889"/>
      <c r="W33" s="2890"/>
      <c r="X33" s="2891"/>
      <c r="Y33" s="2889"/>
      <c r="Z33" s="2890"/>
      <c r="AA33" s="2891"/>
      <c r="AB33" s="2889"/>
      <c r="AC33" s="2890"/>
      <c r="AD33" s="2891"/>
      <c r="AE33" s="2889"/>
      <c r="AF33" s="2890"/>
      <c r="AG33" s="2891"/>
      <c r="AH33" s="2921"/>
      <c r="AI33" s="2922"/>
      <c r="AJ33" s="2922"/>
      <c r="AK33" s="2923"/>
    </row>
    <row r="34" spans="1:39" s="696" customFormat="1" ht="18" customHeight="1" x14ac:dyDescent="0.2">
      <c r="A34" s="1461"/>
      <c r="B34" s="2901" t="s">
        <v>4686</v>
      </c>
      <c r="C34" s="2901"/>
      <c r="D34" s="2901"/>
      <c r="E34" s="2924">
        <f>'加算措置（みどり加算）'!E37</f>
        <v>0</v>
      </c>
      <c r="F34" s="2925"/>
      <c r="G34" s="2924">
        <f>'加算措置（みどり加算）'!G37</f>
        <v>0</v>
      </c>
      <c r="H34" s="2925"/>
      <c r="I34" s="2924">
        <f>'加算措置（みどり加算）'!I37</f>
        <v>0</v>
      </c>
      <c r="J34" s="2925"/>
      <c r="K34" s="2924">
        <f>'加算措置（みどり加算）'!K37</f>
        <v>0</v>
      </c>
      <c r="L34" s="2925"/>
      <c r="M34" s="2924">
        <f>'加算措置（みどり加算）'!M37</f>
        <v>0</v>
      </c>
      <c r="N34" s="2925"/>
      <c r="O34" s="2928">
        <v>4000</v>
      </c>
      <c r="P34" s="2929"/>
      <c r="Q34" s="2896" t="s">
        <v>65</v>
      </c>
      <c r="R34" s="2897"/>
      <c r="S34" s="2886">
        <f>E34*O34/10</f>
        <v>0</v>
      </c>
      <c r="T34" s="2887"/>
      <c r="U34" s="2888"/>
      <c r="V34" s="2886">
        <f>G34*O34/10</f>
        <v>0</v>
      </c>
      <c r="W34" s="2887"/>
      <c r="X34" s="2888"/>
      <c r="Y34" s="2886">
        <f>I34*O34/10</f>
        <v>0</v>
      </c>
      <c r="Z34" s="2887"/>
      <c r="AA34" s="2888"/>
      <c r="AB34" s="2886">
        <f>K34*O34/10</f>
        <v>0</v>
      </c>
      <c r="AC34" s="2887"/>
      <c r="AD34" s="2888"/>
      <c r="AE34" s="2886">
        <f>M34*O34/10</f>
        <v>0</v>
      </c>
      <c r="AF34" s="2887"/>
      <c r="AG34" s="2888"/>
      <c r="AH34" s="2918"/>
      <c r="AI34" s="2919"/>
      <c r="AJ34" s="2919"/>
      <c r="AK34" s="2920"/>
    </row>
    <row r="35" spans="1:39" s="696" customFormat="1" ht="22.5" customHeight="1" x14ac:dyDescent="0.2">
      <c r="A35" s="1461"/>
      <c r="B35" s="2901"/>
      <c r="C35" s="2901"/>
      <c r="D35" s="2901"/>
      <c r="E35" s="2926"/>
      <c r="F35" s="2927"/>
      <c r="G35" s="2926"/>
      <c r="H35" s="2927"/>
      <c r="I35" s="2926"/>
      <c r="J35" s="2927"/>
      <c r="K35" s="2926"/>
      <c r="L35" s="2927"/>
      <c r="M35" s="2926"/>
      <c r="N35" s="2927"/>
      <c r="O35" s="2930"/>
      <c r="P35" s="2931"/>
      <c r="Q35" s="2898"/>
      <c r="R35" s="2899"/>
      <c r="S35" s="2889"/>
      <c r="T35" s="2890"/>
      <c r="U35" s="2891"/>
      <c r="V35" s="2889"/>
      <c r="W35" s="2890"/>
      <c r="X35" s="2891"/>
      <c r="Y35" s="2889"/>
      <c r="Z35" s="2890"/>
      <c r="AA35" s="2891"/>
      <c r="AB35" s="2889"/>
      <c r="AC35" s="2890"/>
      <c r="AD35" s="2891"/>
      <c r="AE35" s="2889"/>
      <c r="AF35" s="2890"/>
      <c r="AG35" s="2891"/>
      <c r="AH35" s="2921"/>
      <c r="AI35" s="2922"/>
      <c r="AJ35" s="2922"/>
      <c r="AK35" s="2923"/>
    </row>
    <row r="36" spans="1:39" s="696" customFormat="1" ht="18" customHeight="1" x14ac:dyDescent="0.2">
      <c r="A36" s="1461"/>
      <c r="B36" s="2901" t="s">
        <v>4687</v>
      </c>
      <c r="C36" s="2901"/>
      <c r="D36" s="2901"/>
      <c r="E36" s="2924">
        <f>'加算措置（みどり加算）'!E39</f>
        <v>0</v>
      </c>
      <c r="F36" s="2925"/>
      <c r="G36" s="2924">
        <f>'加算措置（みどり加算）'!G39</f>
        <v>0</v>
      </c>
      <c r="H36" s="2925"/>
      <c r="I36" s="2924">
        <f>'加算措置（みどり加算）'!I39</f>
        <v>0</v>
      </c>
      <c r="J36" s="2925"/>
      <c r="K36" s="2924">
        <f>'加算措置（みどり加算）'!K39</f>
        <v>0</v>
      </c>
      <c r="L36" s="2925"/>
      <c r="M36" s="2924">
        <f>'加算措置（みどり加算）'!M39</f>
        <v>0</v>
      </c>
      <c r="N36" s="2925"/>
      <c r="O36" s="2928">
        <v>3000</v>
      </c>
      <c r="P36" s="2929"/>
      <c r="Q36" s="2896" t="s">
        <v>65</v>
      </c>
      <c r="R36" s="2897"/>
      <c r="S36" s="2886">
        <f>E36*O36/10</f>
        <v>0</v>
      </c>
      <c r="T36" s="2887"/>
      <c r="U36" s="2888"/>
      <c r="V36" s="2886">
        <f>G36*O36/10</f>
        <v>0</v>
      </c>
      <c r="W36" s="2887"/>
      <c r="X36" s="2888"/>
      <c r="Y36" s="2886">
        <f>I36*O36/10</f>
        <v>0</v>
      </c>
      <c r="Z36" s="2887"/>
      <c r="AA36" s="2888"/>
      <c r="AB36" s="2886">
        <f>K36*O36/10</f>
        <v>0</v>
      </c>
      <c r="AC36" s="2887"/>
      <c r="AD36" s="2888"/>
      <c r="AE36" s="2886">
        <f>M36*O36/10</f>
        <v>0</v>
      </c>
      <c r="AF36" s="2887"/>
      <c r="AG36" s="2888"/>
      <c r="AH36" s="2918"/>
      <c r="AI36" s="2919"/>
      <c r="AJ36" s="2919"/>
      <c r="AK36" s="2920"/>
    </row>
    <row r="37" spans="1:39" s="696" customFormat="1" ht="22.5" customHeight="1" thickBot="1" x14ac:dyDescent="0.25">
      <c r="A37" s="1461"/>
      <c r="B37" s="2901"/>
      <c r="C37" s="2901"/>
      <c r="D37" s="2901"/>
      <c r="E37" s="2926"/>
      <c r="F37" s="2927"/>
      <c r="G37" s="2926"/>
      <c r="H37" s="2927"/>
      <c r="I37" s="2926"/>
      <c r="J37" s="2927"/>
      <c r="K37" s="2926"/>
      <c r="L37" s="2927"/>
      <c r="M37" s="2926"/>
      <c r="N37" s="2927"/>
      <c r="O37" s="2930"/>
      <c r="P37" s="2931"/>
      <c r="Q37" s="2898"/>
      <c r="R37" s="2899"/>
      <c r="S37" s="2889"/>
      <c r="T37" s="2890"/>
      <c r="U37" s="2891"/>
      <c r="V37" s="2889"/>
      <c r="W37" s="2890"/>
      <c r="X37" s="2891"/>
      <c r="Y37" s="2889"/>
      <c r="Z37" s="2890"/>
      <c r="AA37" s="2891"/>
      <c r="AB37" s="2889"/>
      <c r="AC37" s="2890"/>
      <c r="AD37" s="2891"/>
      <c r="AE37" s="2889"/>
      <c r="AF37" s="2890"/>
      <c r="AG37" s="2891"/>
      <c r="AH37" s="2921"/>
      <c r="AI37" s="2922"/>
      <c r="AJ37" s="2922"/>
      <c r="AK37" s="2923"/>
    </row>
    <row r="38" spans="1:39" s="696" customFormat="1" ht="19.5" customHeight="1" thickTop="1" x14ac:dyDescent="0.6">
      <c r="A38" s="1461"/>
      <c r="B38" s="2902" t="s">
        <v>71</v>
      </c>
      <c r="C38" s="2903"/>
      <c r="D38" s="2904"/>
      <c r="E38" s="2912">
        <f>SUM(E26:F37)</f>
        <v>0</v>
      </c>
      <c r="F38" s="2913"/>
      <c r="G38" s="2912">
        <f>SUM(G26:H37)</f>
        <v>0</v>
      </c>
      <c r="H38" s="2913"/>
      <c r="I38" s="2912">
        <f>SUM(I26:J37)</f>
        <v>0</v>
      </c>
      <c r="J38" s="2913"/>
      <c r="K38" s="2912">
        <f>SUM(K26:L37)</f>
        <v>0</v>
      </c>
      <c r="L38" s="2913"/>
      <c r="M38" s="2912">
        <f>SUM(M26:N37)</f>
        <v>0</v>
      </c>
      <c r="N38" s="2913"/>
      <c r="O38" s="2878"/>
      <c r="P38" s="2879"/>
      <c r="Q38" s="2879"/>
      <c r="R38" s="1478"/>
      <c r="S38" s="2871">
        <f>SUM(S26:U37)</f>
        <v>0</v>
      </c>
      <c r="T38" s="2872"/>
      <c r="U38" s="2872"/>
      <c r="V38" s="2871">
        <f>SUM(V26:X37)</f>
        <v>0</v>
      </c>
      <c r="W38" s="2872"/>
      <c r="X38" s="2872"/>
      <c r="Y38" s="2871">
        <f>SUM(Y26:AA37)</f>
        <v>0</v>
      </c>
      <c r="Z38" s="2872"/>
      <c r="AA38" s="2872"/>
      <c r="AB38" s="2871">
        <f>SUM(AB26:AD37)</f>
        <v>0</v>
      </c>
      <c r="AC38" s="2872"/>
      <c r="AD38" s="2872"/>
      <c r="AE38" s="2871">
        <f>SUM(AE26:AG37)</f>
        <v>0</v>
      </c>
      <c r="AF38" s="2872"/>
      <c r="AG38" s="2872"/>
      <c r="AH38" s="2873"/>
      <c r="AI38" s="2874"/>
      <c r="AJ38" s="2874"/>
      <c r="AK38" s="2875"/>
    </row>
    <row r="39" spans="1:39" s="21" customFormat="1" ht="13" customHeight="1" x14ac:dyDescent="0.55000000000000004">
      <c r="A39" s="1157"/>
      <c r="B39" s="1479"/>
      <c r="C39" s="1479"/>
      <c r="D39" s="1479"/>
      <c r="E39" s="1480"/>
      <c r="F39" s="1480"/>
      <c r="G39" s="1480"/>
      <c r="H39" s="1480"/>
      <c r="I39" s="1480"/>
      <c r="J39" s="1480"/>
      <c r="K39" s="1480"/>
      <c r="L39" s="1480"/>
      <c r="M39" s="1480"/>
      <c r="N39" s="1480"/>
      <c r="O39" s="1481"/>
      <c r="P39" s="1481"/>
      <c r="Q39" s="1481"/>
      <c r="R39" s="1482"/>
      <c r="S39" s="1483"/>
      <c r="T39" s="1483"/>
      <c r="U39" s="1483"/>
      <c r="V39" s="1483"/>
      <c r="W39" s="1483"/>
      <c r="X39" s="1483"/>
      <c r="Y39" s="1483"/>
      <c r="Z39" s="1483"/>
      <c r="AA39" s="1483"/>
      <c r="AB39" s="1483"/>
      <c r="AC39" s="1483"/>
      <c r="AD39" s="1483"/>
      <c r="AE39" s="1483"/>
      <c r="AF39" s="1483"/>
      <c r="AG39" s="1483"/>
      <c r="AH39" s="1484"/>
      <c r="AI39" s="1484"/>
      <c r="AJ39" s="1484"/>
      <c r="AK39" s="1484"/>
    </row>
    <row r="40" spans="1:39" s="701" customFormat="1" ht="19.5" customHeight="1" x14ac:dyDescent="0.2">
      <c r="A40" s="1485"/>
      <c r="B40" s="1486" t="s">
        <v>4877</v>
      </c>
      <c r="C40" s="1487"/>
      <c r="D40" s="1487"/>
      <c r="E40" s="1487"/>
      <c r="F40" s="1487"/>
      <c r="G40" s="1488"/>
      <c r="H40" s="1488"/>
      <c r="I40" s="1488"/>
      <c r="J40" s="1488"/>
      <c r="K40" s="1489"/>
      <c r="L40" s="1489"/>
      <c r="M40" s="1487"/>
      <c r="N40" s="1487"/>
      <c r="O40" s="1487"/>
      <c r="P40" s="1487"/>
      <c r="Q40" s="1487"/>
      <c r="R40" s="1489"/>
      <c r="S40" s="1489"/>
      <c r="T40" s="1489"/>
      <c r="U40" s="1489"/>
      <c r="V40" s="1489"/>
      <c r="W40" s="1489"/>
      <c r="X40" s="1489"/>
      <c r="Y40" s="1489"/>
      <c r="Z40" s="1489"/>
      <c r="AA40" s="1489"/>
      <c r="AB40" s="1489"/>
      <c r="AC40" s="1489"/>
      <c r="AD40" s="1489"/>
      <c r="AE40" s="1489"/>
      <c r="AF40" s="1489"/>
      <c r="AG40" s="1489"/>
      <c r="AH40" s="1489"/>
      <c r="AI40" s="1489"/>
      <c r="AJ40" s="1489"/>
      <c r="AK40" s="1489"/>
    </row>
    <row r="41" spans="1:39" s="701" customFormat="1" ht="19.5" customHeight="1" x14ac:dyDescent="0.2">
      <c r="A41" s="1485"/>
      <c r="B41" s="2950" t="s">
        <v>4901</v>
      </c>
      <c r="C41" s="2950"/>
      <c r="D41" s="2950"/>
      <c r="E41" s="2950"/>
      <c r="F41" s="2950"/>
      <c r="G41" s="2950"/>
      <c r="H41" s="2950"/>
      <c r="I41" s="2950"/>
      <c r="J41" s="2950"/>
      <c r="K41" s="2950"/>
      <c r="L41" s="2950"/>
      <c r="M41" s="2950"/>
      <c r="N41" s="2950"/>
      <c r="O41" s="2950"/>
      <c r="P41" s="2950"/>
      <c r="Q41" s="2950"/>
      <c r="R41" s="2950"/>
      <c r="S41" s="2950"/>
      <c r="T41" s="2950"/>
      <c r="U41" s="2950"/>
      <c r="V41" s="2950"/>
      <c r="W41" s="1489"/>
      <c r="X41" s="1489"/>
      <c r="Y41" s="1489"/>
      <c r="Z41" s="1489"/>
      <c r="AA41" s="1489"/>
      <c r="AB41" s="1489"/>
      <c r="AC41" s="1489"/>
      <c r="AD41" s="1489"/>
      <c r="AE41" s="1489"/>
      <c r="AF41" s="1489"/>
      <c r="AG41" s="1489"/>
      <c r="AH41" s="1489"/>
      <c r="AI41" s="1489"/>
      <c r="AJ41" s="1489"/>
      <c r="AK41" s="1489"/>
    </row>
    <row r="42" spans="1:39" ht="30" customHeight="1" x14ac:dyDescent="0.2">
      <c r="A42" s="1099"/>
      <c r="B42" s="1946" t="s">
        <v>4845</v>
      </c>
      <c r="C42" s="1947"/>
      <c r="D42" s="1948"/>
      <c r="E42" s="2914" t="s">
        <v>4693</v>
      </c>
      <c r="F42" s="2915"/>
      <c r="G42" s="2914" t="s">
        <v>4694</v>
      </c>
      <c r="H42" s="2915"/>
      <c r="I42" s="2914" t="s">
        <v>4695</v>
      </c>
      <c r="J42" s="2915"/>
      <c r="K42" s="2914" t="s">
        <v>4696</v>
      </c>
      <c r="L42" s="2915"/>
      <c r="M42" s="2914" t="s">
        <v>4697</v>
      </c>
      <c r="N42" s="2915"/>
      <c r="O42" s="1946" t="s">
        <v>62</v>
      </c>
      <c r="P42" s="1947"/>
      <c r="Q42" s="1947"/>
      <c r="R42" s="1948"/>
      <c r="S42" s="1946" t="s">
        <v>4944</v>
      </c>
      <c r="T42" s="1947"/>
      <c r="U42" s="1947"/>
      <c r="V42" s="1946" t="s">
        <v>4945</v>
      </c>
      <c r="W42" s="1947"/>
      <c r="X42" s="1947"/>
      <c r="Y42" s="1946" t="s">
        <v>4946</v>
      </c>
      <c r="Z42" s="1947"/>
      <c r="AA42" s="1947"/>
      <c r="AB42" s="1946" t="s">
        <v>4947</v>
      </c>
      <c r="AC42" s="1947"/>
      <c r="AD42" s="1947"/>
      <c r="AE42" s="1946" t="s">
        <v>4948</v>
      </c>
      <c r="AF42" s="1947"/>
      <c r="AG42" s="1947"/>
      <c r="AH42" s="1946" t="s">
        <v>173</v>
      </c>
      <c r="AI42" s="1947"/>
      <c r="AJ42" s="1947"/>
      <c r="AK42" s="1948"/>
      <c r="AM42" s="2900"/>
    </row>
    <row r="43" spans="1:39" ht="30" customHeight="1" x14ac:dyDescent="0.2">
      <c r="A43" s="1099"/>
      <c r="B43" s="2909"/>
      <c r="C43" s="2910"/>
      <c r="D43" s="2911"/>
      <c r="E43" s="2916"/>
      <c r="F43" s="2917"/>
      <c r="G43" s="2916"/>
      <c r="H43" s="2917"/>
      <c r="I43" s="2916"/>
      <c r="J43" s="2917"/>
      <c r="K43" s="2916"/>
      <c r="L43" s="2917"/>
      <c r="M43" s="2916"/>
      <c r="N43" s="2917"/>
      <c r="O43" s="2909"/>
      <c r="P43" s="2910"/>
      <c r="Q43" s="2910"/>
      <c r="R43" s="2911"/>
      <c r="S43" s="2909"/>
      <c r="T43" s="2910"/>
      <c r="U43" s="2910"/>
      <c r="V43" s="2909"/>
      <c r="W43" s="2910"/>
      <c r="X43" s="2910"/>
      <c r="Y43" s="2909"/>
      <c r="Z43" s="2910"/>
      <c r="AA43" s="2910"/>
      <c r="AB43" s="2909"/>
      <c r="AC43" s="2910"/>
      <c r="AD43" s="2910"/>
      <c r="AE43" s="2909"/>
      <c r="AF43" s="2910"/>
      <c r="AG43" s="2910"/>
      <c r="AH43" s="2909"/>
      <c r="AI43" s="2910"/>
      <c r="AJ43" s="2910"/>
      <c r="AK43" s="2911"/>
      <c r="AM43" s="2900"/>
    </row>
    <row r="44" spans="1:39" s="696" customFormat="1" ht="13" customHeight="1" x14ac:dyDescent="0.2">
      <c r="A44" s="1461"/>
      <c r="B44" s="2901" t="s">
        <v>4682</v>
      </c>
      <c r="C44" s="2901"/>
      <c r="D44" s="2901"/>
      <c r="E44" s="2350">
        <v>0</v>
      </c>
      <c r="F44" s="2351"/>
      <c r="G44" s="2350">
        <v>0</v>
      </c>
      <c r="H44" s="2351"/>
      <c r="I44" s="2350">
        <v>0</v>
      </c>
      <c r="J44" s="2351"/>
      <c r="K44" s="2350">
        <v>0</v>
      </c>
      <c r="L44" s="2351"/>
      <c r="M44" s="2350">
        <v>0</v>
      </c>
      <c r="N44" s="2351"/>
      <c r="O44" s="2892">
        <v>800</v>
      </c>
      <c r="P44" s="2893"/>
      <c r="Q44" s="2896" t="s">
        <v>65</v>
      </c>
      <c r="R44" s="2897"/>
      <c r="S44" s="2886">
        <f>E44*O44/10</f>
        <v>0</v>
      </c>
      <c r="T44" s="2887"/>
      <c r="U44" s="2888"/>
      <c r="V44" s="2886">
        <f>G44*O44/10</f>
        <v>0</v>
      </c>
      <c r="W44" s="2887"/>
      <c r="X44" s="2888"/>
      <c r="Y44" s="2886">
        <f>I44*O44/10</f>
        <v>0</v>
      </c>
      <c r="Z44" s="2887"/>
      <c r="AA44" s="2888"/>
      <c r="AB44" s="2886">
        <f>K44*O44/10</f>
        <v>0</v>
      </c>
      <c r="AC44" s="2887"/>
      <c r="AD44" s="2888"/>
      <c r="AE44" s="2886">
        <f>M44*O44/10</f>
        <v>0</v>
      </c>
      <c r="AF44" s="2887"/>
      <c r="AG44" s="2888"/>
      <c r="AH44" s="2880"/>
      <c r="AI44" s="2881"/>
      <c r="AJ44" s="2881"/>
      <c r="AK44" s="2882"/>
      <c r="AM44" s="634"/>
    </row>
    <row r="45" spans="1:39" s="696" customFormat="1" ht="19.5" customHeight="1" x14ac:dyDescent="0.2">
      <c r="A45" s="1461"/>
      <c r="B45" s="2901"/>
      <c r="C45" s="2901"/>
      <c r="D45" s="2901"/>
      <c r="E45" s="2374"/>
      <c r="F45" s="2375"/>
      <c r="G45" s="2374"/>
      <c r="H45" s="2375"/>
      <c r="I45" s="2374"/>
      <c r="J45" s="2375"/>
      <c r="K45" s="2374"/>
      <c r="L45" s="2375"/>
      <c r="M45" s="2374"/>
      <c r="N45" s="2375"/>
      <c r="O45" s="2894"/>
      <c r="P45" s="2895"/>
      <c r="Q45" s="2898"/>
      <c r="R45" s="2899"/>
      <c r="S45" s="2889"/>
      <c r="T45" s="2890"/>
      <c r="U45" s="2891"/>
      <c r="V45" s="2889"/>
      <c r="W45" s="2890"/>
      <c r="X45" s="2891"/>
      <c r="Y45" s="2889"/>
      <c r="Z45" s="2890"/>
      <c r="AA45" s="2891"/>
      <c r="AB45" s="2889"/>
      <c r="AC45" s="2890"/>
      <c r="AD45" s="2891"/>
      <c r="AE45" s="2889"/>
      <c r="AF45" s="2890"/>
      <c r="AG45" s="2891"/>
      <c r="AH45" s="2906"/>
      <c r="AI45" s="2907"/>
      <c r="AJ45" s="2907"/>
      <c r="AK45" s="2908"/>
      <c r="AM45" s="634"/>
    </row>
    <row r="46" spans="1:39" s="696" customFormat="1" ht="13" customHeight="1" x14ac:dyDescent="0.2">
      <c r="A46" s="1461"/>
      <c r="B46" s="2901" t="s">
        <v>4683</v>
      </c>
      <c r="C46" s="2901"/>
      <c r="D46" s="2901"/>
      <c r="E46" s="2350">
        <v>0</v>
      </c>
      <c r="F46" s="2351"/>
      <c r="G46" s="2350">
        <v>0</v>
      </c>
      <c r="H46" s="2351"/>
      <c r="I46" s="2350">
        <v>0</v>
      </c>
      <c r="J46" s="2351"/>
      <c r="K46" s="2350">
        <v>0</v>
      </c>
      <c r="L46" s="2351"/>
      <c r="M46" s="2350">
        <v>0</v>
      </c>
      <c r="N46" s="2351"/>
      <c r="O46" s="2892">
        <v>4000</v>
      </c>
      <c r="P46" s="2893"/>
      <c r="Q46" s="2896" t="s">
        <v>65</v>
      </c>
      <c r="R46" s="2897"/>
      <c r="S46" s="2886">
        <f>E46*O46/10</f>
        <v>0</v>
      </c>
      <c r="T46" s="2887"/>
      <c r="U46" s="2888"/>
      <c r="V46" s="2886">
        <f>G46*O46/10</f>
        <v>0</v>
      </c>
      <c r="W46" s="2887"/>
      <c r="X46" s="2888"/>
      <c r="Y46" s="2886">
        <f>I46*O46/10</f>
        <v>0</v>
      </c>
      <c r="Z46" s="2887"/>
      <c r="AA46" s="2888"/>
      <c r="AB46" s="2886">
        <f>K46*O46/10</f>
        <v>0</v>
      </c>
      <c r="AC46" s="2887"/>
      <c r="AD46" s="2888"/>
      <c r="AE46" s="2886">
        <f>M46*O46/10</f>
        <v>0</v>
      </c>
      <c r="AF46" s="2887"/>
      <c r="AG46" s="2888"/>
      <c r="AH46" s="2880"/>
      <c r="AI46" s="2881"/>
      <c r="AJ46" s="2881"/>
      <c r="AK46" s="2882"/>
      <c r="AM46" s="634"/>
    </row>
    <row r="47" spans="1:39" s="696" customFormat="1" ht="19.5" customHeight="1" x14ac:dyDescent="0.2">
      <c r="A47" s="1461"/>
      <c r="B47" s="2901"/>
      <c r="C47" s="2901"/>
      <c r="D47" s="2901"/>
      <c r="E47" s="2374"/>
      <c r="F47" s="2375"/>
      <c r="G47" s="2374"/>
      <c r="H47" s="2375"/>
      <c r="I47" s="2374"/>
      <c r="J47" s="2375"/>
      <c r="K47" s="2374"/>
      <c r="L47" s="2375"/>
      <c r="M47" s="2374"/>
      <c r="N47" s="2375"/>
      <c r="O47" s="2894"/>
      <c r="P47" s="2895"/>
      <c r="Q47" s="2898"/>
      <c r="R47" s="2899"/>
      <c r="S47" s="2889"/>
      <c r="T47" s="2890"/>
      <c r="U47" s="2891"/>
      <c r="V47" s="2889"/>
      <c r="W47" s="2890"/>
      <c r="X47" s="2891"/>
      <c r="Y47" s="2889"/>
      <c r="Z47" s="2890"/>
      <c r="AA47" s="2891"/>
      <c r="AB47" s="2889"/>
      <c r="AC47" s="2890"/>
      <c r="AD47" s="2891"/>
      <c r="AE47" s="2889"/>
      <c r="AF47" s="2890"/>
      <c r="AG47" s="2891"/>
      <c r="AH47" s="2906"/>
      <c r="AI47" s="2907"/>
      <c r="AJ47" s="2907"/>
      <c r="AK47" s="2908"/>
      <c r="AM47" s="634"/>
    </row>
    <row r="48" spans="1:39" s="696" customFormat="1" ht="13" customHeight="1" x14ac:dyDescent="0.2">
      <c r="A48" s="1461"/>
      <c r="B48" s="2901" t="s">
        <v>4684</v>
      </c>
      <c r="C48" s="2901"/>
      <c r="D48" s="2901"/>
      <c r="E48" s="2350">
        <v>0</v>
      </c>
      <c r="F48" s="2351"/>
      <c r="G48" s="2350">
        <v>0</v>
      </c>
      <c r="H48" s="2351"/>
      <c r="I48" s="2350">
        <v>0</v>
      </c>
      <c r="J48" s="2351"/>
      <c r="K48" s="2350">
        <v>0</v>
      </c>
      <c r="L48" s="2351"/>
      <c r="M48" s="2350">
        <v>0</v>
      </c>
      <c r="N48" s="2351"/>
      <c r="O48" s="2892">
        <v>8000</v>
      </c>
      <c r="P48" s="2893"/>
      <c r="Q48" s="2896" t="s">
        <v>65</v>
      </c>
      <c r="R48" s="2897"/>
      <c r="S48" s="2886">
        <f>E48*O48/10</f>
        <v>0</v>
      </c>
      <c r="T48" s="2887"/>
      <c r="U48" s="2888"/>
      <c r="V48" s="2886">
        <f>G48*O48/10</f>
        <v>0</v>
      </c>
      <c r="W48" s="2887"/>
      <c r="X48" s="2888"/>
      <c r="Y48" s="2886">
        <f>I48*O48/10</f>
        <v>0</v>
      </c>
      <c r="Z48" s="2887"/>
      <c r="AA48" s="2888"/>
      <c r="AB48" s="2886">
        <f>K48*O48/10</f>
        <v>0</v>
      </c>
      <c r="AC48" s="2887"/>
      <c r="AD48" s="2888"/>
      <c r="AE48" s="2886">
        <f>M48*O48/10</f>
        <v>0</v>
      </c>
      <c r="AF48" s="2887"/>
      <c r="AG48" s="2888"/>
      <c r="AH48" s="2880"/>
      <c r="AI48" s="2881"/>
      <c r="AJ48" s="2881"/>
      <c r="AK48" s="2882"/>
      <c r="AM48" s="634"/>
    </row>
    <row r="49" spans="1:39" s="696" customFormat="1" ht="19.5" customHeight="1" x14ac:dyDescent="0.2">
      <c r="A49" s="1461"/>
      <c r="B49" s="2905"/>
      <c r="C49" s="2905"/>
      <c r="D49" s="2905"/>
      <c r="E49" s="2374"/>
      <c r="F49" s="2375"/>
      <c r="G49" s="2374"/>
      <c r="H49" s="2375"/>
      <c r="I49" s="2374"/>
      <c r="J49" s="2375"/>
      <c r="K49" s="2374"/>
      <c r="L49" s="2375"/>
      <c r="M49" s="2374"/>
      <c r="N49" s="2375"/>
      <c r="O49" s="2894"/>
      <c r="P49" s="2895"/>
      <c r="Q49" s="2898"/>
      <c r="R49" s="2899"/>
      <c r="S49" s="2889"/>
      <c r="T49" s="2890"/>
      <c r="U49" s="2891"/>
      <c r="V49" s="2889"/>
      <c r="W49" s="2890"/>
      <c r="X49" s="2891"/>
      <c r="Y49" s="2889"/>
      <c r="Z49" s="2890"/>
      <c r="AA49" s="2891"/>
      <c r="AB49" s="2889"/>
      <c r="AC49" s="2890"/>
      <c r="AD49" s="2891"/>
      <c r="AE49" s="2889"/>
      <c r="AF49" s="2890"/>
      <c r="AG49" s="2891"/>
      <c r="AH49" s="2883"/>
      <c r="AI49" s="2884"/>
      <c r="AJ49" s="2884"/>
      <c r="AK49" s="2885"/>
      <c r="AM49" s="634"/>
    </row>
    <row r="50" spans="1:39" s="696" customFormat="1" ht="13" customHeight="1" x14ac:dyDescent="0.2">
      <c r="A50" s="1461"/>
      <c r="B50" s="2901" t="s">
        <v>4685</v>
      </c>
      <c r="C50" s="2901"/>
      <c r="D50" s="2901"/>
      <c r="E50" s="2350">
        <v>0</v>
      </c>
      <c r="F50" s="2351"/>
      <c r="G50" s="2350">
        <v>0</v>
      </c>
      <c r="H50" s="2351"/>
      <c r="I50" s="2350">
        <v>0</v>
      </c>
      <c r="J50" s="2351"/>
      <c r="K50" s="2350">
        <v>0</v>
      </c>
      <c r="L50" s="2351"/>
      <c r="M50" s="2350">
        <v>0</v>
      </c>
      <c r="N50" s="2351"/>
      <c r="O50" s="2892">
        <v>3000</v>
      </c>
      <c r="P50" s="2893"/>
      <c r="Q50" s="2896" t="s">
        <v>65</v>
      </c>
      <c r="R50" s="2897"/>
      <c r="S50" s="2886">
        <f>E50*O50/10</f>
        <v>0</v>
      </c>
      <c r="T50" s="2887"/>
      <c r="U50" s="2888"/>
      <c r="V50" s="2886">
        <f>G50*O50/10</f>
        <v>0</v>
      </c>
      <c r="W50" s="2887"/>
      <c r="X50" s="2888"/>
      <c r="Y50" s="2886">
        <f>I50*O50/10</f>
        <v>0</v>
      </c>
      <c r="Z50" s="2887"/>
      <c r="AA50" s="2888"/>
      <c r="AB50" s="2886">
        <f>K50*O50/10</f>
        <v>0</v>
      </c>
      <c r="AC50" s="2887"/>
      <c r="AD50" s="2888"/>
      <c r="AE50" s="2886">
        <f>M50*O50/10</f>
        <v>0</v>
      </c>
      <c r="AF50" s="2887"/>
      <c r="AG50" s="2888"/>
      <c r="AH50" s="2880"/>
      <c r="AI50" s="2881"/>
      <c r="AJ50" s="2881"/>
      <c r="AK50" s="2882"/>
      <c r="AM50" s="634"/>
    </row>
    <row r="51" spans="1:39" s="696" customFormat="1" ht="19.5" customHeight="1" x14ac:dyDescent="0.2">
      <c r="A51" s="1461"/>
      <c r="B51" s="2901"/>
      <c r="C51" s="2901"/>
      <c r="D51" s="2901"/>
      <c r="E51" s="2374"/>
      <c r="F51" s="2375"/>
      <c r="G51" s="2374"/>
      <c r="H51" s="2375"/>
      <c r="I51" s="2374"/>
      <c r="J51" s="2375"/>
      <c r="K51" s="2374"/>
      <c r="L51" s="2375"/>
      <c r="M51" s="2374"/>
      <c r="N51" s="2375"/>
      <c r="O51" s="2894"/>
      <c r="P51" s="2895"/>
      <c r="Q51" s="2898"/>
      <c r="R51" s="2899"/>
      <c r="S51" s="2889"/>
      <c r="T51" s="2890"/>
      <c r="U51" s="2891"/>
      <c r="V51" s="2889"/>
      <c r="W51" s="2890"/>
      <c r="X51" s="2891"/>
      <c r="Y51" s="2889"/>
      <c r="Z51" s="2890"/>
      <c r="AA51" s="2891"/>
      <c r="AB51" s="2889"/>
      <c r="AC51" s="2890"/>
      <c r="AD51" s="2891"/>
      <c r="AE51" s="2889"/>
      <c r="AF51" s="2890"/>
      <c r="AG51" s="2891"/>
      <c r="AH51" s="2883"/>
      <c r="AI51" s="2884"/>
      <c r="AJ51" s="2884"/>
      <c r="AK51" s="2885"/>
      <c r="AM51" s="634"/>
    </row>
    <row r="52" spans="1:39" s="696" customFormat="1" ht="18" customHeight="1" x14ac:dyDescent="0.2">
      <c r="A52" s="1461"/>
      <c r="B52" s="2901" t="s">
        <v>4686</v>
      </c>
      <c r="C52" s="2901"/>
      <c r="D52" s="2901"/>
      <c r="E52" s="2350">
        <v>0</v>
      </c>
      <c r="F52" s="2351"/>
      <c r="G52" s="2350">
        <v>0</v>
      </c>
      <c r="H52" s="2351"/>
      <c r="I52" s="2350">
        <v>0</v>
      </c>
      <c r="J52" s="2351"/>
      <c r="K52" s="2350">
        <v>0</v>
      </c>
      <c r="L52" s="2351"/>
      <c r="M52" s="2350">
        <v>0</v>
      </c>
      <c r="N52" s="2351"/>
      <c r="O52" s="2892">
        <v>4000</v>
      </c>
      <c r="P52" s="2893"/>
      <c r="Q52" s="2896" t="s">
        <v>65</v>
      </c>
      <c r="R52" s="2897"/>
      <c r="S52" s="2886">
        <f>E52*O52/10</f>
        <v>0</v>
      </c>
      <c r="T52" s="2887"/>
      <c r="U52" s="2888"/>
      <c r="V52" s="2886">
        <f>G52*O52/10</f>
        <v>0</v>
      </c>
      <c r="W52" s="2887"/>
      <c r="X52" s="2888"/>
      <c r="Y52" s="2886">
        <f>I52*O52/10</f>
        <v>0</v>
      </c>
      <c r="Z52" s="2887"/>
      <c r="AA52" s="2888"/>
      <c r="AB52" s="2886">
        <f>K52*O52/10</f>
        <v>0</v>
      </c>
      <c r="AC52" s="2887"/>
      <c r="AD52" s="2888"/>
      <c r="AE52" s="2886">
        <f>M52*O52/10</f>
        <v>0</v>
      </c>
      <c r="AF52" s="2887"/>
      <c r="AG52" s="2888"/>
      <c r="AH52" s="2880"/>
      <c r="AI52" s="2881"/>
      <c r="AJ52" s="2881"/>
      <c r="AK52" s="2882"/>
      <c r="AM52" s="634"/>
    </row>
    <row r="53" spans="1:39" s="696" customFormat="1" ht="22.5" customHeight="1" x14ac:dyDescent="0.2">
      <c r="A53" s="1461"/>
      <c r="B53" s="2901"/>
      <c r="C53" s="2901"/>
      <c r="D53" s="2901"/>
      <c r="E53" s="2374"/>
      <c r="F53" s="2375"/>
      <c r="G53" s="2374"/>
      <c r="H53" s="2375"/>
      <c r="I53" s="2374"/>
      <c r="J53" s="2375"/>
      <c r="K53" s="2374"/>
      <c r="L53" s="2375"/>
      <c r="M53" s="2374"/>
      <c r="N53" s="2375"/>
      <c r="O53" s="2894"/>
      <c r="P53" s="2895"/>
      <c r="Q53" s="2898"/>
      <c r="R53" s="2899"/>
      <c r="S53" s="2889"/>
      <c r="T53" s="2890"/>
      <c r="U53" s="2891"/>
      <c r="V53" s="2889"/>
      <c r="W53" s="2890"/>
      <c r="X53" s="2891"/>
      <c r="Y53" s="2889"/>
      <c r="Z53" s="2890"/>
      <c r="AA53" s="2891"/>
      <c r="AB53" s="2889"/>
      <c r="AC53" s="2890"/>
      <c r="AD53" s="2891"/>
      <c r="AE53" s="2889"/>
      <c r="AF53" s="2890"/>
      <c r="AG53" s="2891"/>
      <c r="AH53" s="2883"/>
      <c r="AI53" s="2884"/>
      <c r="AJ53" s="2884"/>
      <c r="AK53" s="2885"/>
      <c r="AM53" s="634"/>
    </row>
    <row r="54" spans="1:39" s="696" customFormat="1" ht="18" customHeight="1" x14ac:dyDescent="0.2">
      <c r="A54" s="1461"/>
      <c r="B54" s="2901" t="s">
        <v>4687</v>
      </c>
      <c r="C54" s="2901"/>
      <c r="D54" s="2901"/>
      <c r="E54" s="2350">
        <v>0</v>
      </c>
      <c r="F54" s="2351"/>
      <c r="G54" s="2350">
        <v>0</v>
      </c>
      <c r="H54" s="2351"/>
      <c r="I54" s="2350">
        <v>0</v>
      </c>
      <c r="J54" s="2351"/>
      <c r="K54" s="2350">
        <v>0</v>
      </c>
      <c r="L54" s="2351"/>
      <c r="M54" s="2350">
        <v>0</v>
      </c>
      <c r="N54" s="2351"/>
      <c r="O54" s="2892">
        <v>3000</v>
      </c>
      <c r="P54" s="2893"/>
      <c r="Q54" s="2896" t="s">
        <v>65</v>
      </c>
      <c r="R54" s="2897"/>
      <c r="S54" s="2886">
        <f>E54*O54/10</f>
        <v>0</v>
      </c>
      <c r="T54" s="2887"/>
      <c r="U54" s="2888"/>
      <c r="V54" s="2886">
        <f>G54*O54/10</f>
        <v>0</v>
      </c>
      <c r="W54" s="2887"/>
      <c r="X54" s="2888"/>
      <c r="Y54" s="2886">
        <f>I54*O54/10</f>
        <v>0</v>
      </c>
      <c r="Z54" s="2887"/>
      <c r="AA54" s="2888"/>
      <c r="AB54" s="2886">
        <f>K54*O54/10</f>
        <v>0</v>
      </c>
      <c r="AC54" s="2887"/>
      <c r="AD54" s="2888"/>
      <c r="AE54" s="2886">
        <f>M54*O54/10</f>
        <v>0</v>
      </c>
      <c r="AF54" s="2887"/>
      <c r="AG54" s="2888"/>
      <c r="AH54" s="2880"/>
      <c r="AI54" s="2881"/>
      <c r="AJ54" s="2881"/>
      <c r="AK54" s="2882"/>
      <c r="AM54" s="634"/>
    </row>
    <row r="55" spans="1:39" s="696" customFormat="1" ht="22.5" customHeight="1" thickBot="1" x14ac:dyDescent="0.25">
      <c r="A55" s="1461"/>
      <c r="B55" s="2901"/>
      <c r="C55" s="2901"/>
      <c r="D55" s="2901"/>
      <c r="E55" s="2374"/>
      <c r="F55" s="2375"/>
      <c r="G55" s="2374"/>
      <c r="H55" s="2375"/>
      <c r="I55" s="2374"/>
      <c r="J55" s="2375"/>
      <c r="K55" s="2374"/>
      <c r="L55" s="2375"/>
      <c r="M55" s="2374"/>
      <c r="N55" s="2375"/>
      <c r="O55" s="2894"/>
      <c r="P55" s="2895"/>
      <c r="Q55" s="2898"/>
      <c r="R55" s="2899"/>
      <c r="S55" s="2889"/>
      <c r="T55" s="2890"/>
      <c r="U55" s="2891"/>
      <c r="V55" s="2889"/>
      <c r="W55" s="2890"/>
      <c r="X55" s="2891"/>
      <c r="Y55" s="2889"/>
      <c r="Z55" s="2890"/>
      <c r="AA55" s="2891"/>
      <c r="AB55" s="2889"/>
      <c r="AC55" s="2890"/>
      <c r="AD55" s="2891"/>
      <c r="AE55" s="2889"/>
      <c r="AF55" s="2890"/>
      <c r="AG55" s="2891"/>
      <c r="AH55" s="2883"/>
      <c r="AI55" s="2884"/>
      <c r="AJ55" s="2884"/>
      <c r="AK55" s="2885"/>
      <c r="AM55" s="634"/>
    </row>
    <row r="56" spans="1:39" s="696" customFormat="1" ht="19.5" customHeight="1" thickTop="1" x14ac:dyDescent="0.6">
      <c r="A56" s="1461"/>
      <c r="B56" s="2902" t="s">
        <v>71</v>
      </c>
      <c r="C56" s="2903"/>
      <c r="D56" s="2904"/>
      <c r="E56" s="2876">
        <f>SUM(E44:F55)</f>
        <v>0</v>
      </c>
      <c r="F56" s="2877"/>
      <c r="G56" s="2876">
        <f>SUM(G44:H55)</f>
        <v>0</v>
      </c>
      <c r="H56" s="2877"/>
      <c r="I56" s="2876">
        <f>SUM(I44:J55)</f>
        <v>0</v>
      </c>
      <c r="J56" s="2877"/>
      <c r="K56" s="2876">
        <f>SUM(K44:L55)</f>
        <v>0</v>
      </c>
      <c r="L56" s="2877"/>
      <c r="M56" s="2876">
        <f>SUM(M44:N55)</f>
        <v>0</v>
      </c>
      <c r="N56" s="2877"/>
      <c r="O56" s="2878"/>
      <c r="P56" s="2879"/>
      <c r="Q56" s="2879"/>
      <c r="R56" s="1478"/>
      <c r="S56" s="2871">
        <f>SUM(S44:U55)</f>
        <v>0</v>
      </c>
      <c r="T56" s="2872"/>
      <c r="U56" s="2872"/>
      <c r="V56" s="2871">
        <f>SUM(V44:X55)</f>
        <v>0</v>
      </c>
      <c r="W56" s="2872"/>
      <c r="X56" s="2872"/>
      <c r="Y56" s="2871">
        <f>SUM(Y44:AA55)</f>
        <v>0</v>
      </c>
      <c r="Z56" s="2872"/>
      <c r="AA56" s="2872"/>
      <c r="AB56" s="2871">
        <f>SUM(AB44:AD55)</f>
        <v>0</v>
      </c>
      <c r="AC56" s="2872"/>
      <c r="AD56" s="2872"/>
      <c r="AE56" s="2871">
        <f>SUM(AE44:AG55)</f>
        <v>0</v>
      </c>
      <c r="AF56" s="2872"/>
      <c r="AG56" s="2872"/>
      <c r="AH56" s="2873"/>
      <c r="AI56" s="2874"/>
      <c r="AJ56" s="2874"/>
      <c r="AK56" s="2875"/>
    </row>
    <row r="57" spans="1:39" s="307" customFormat="1" ht="14.5" x14ac:dyDescent="0.2">
      <c r="A57" s="1490"/>
      <c r="B57" s="1491" t="s">
        <v>4879</v>
      </c>
      <c r="C57" s="1492"/>
      <c r="D57" s="1492"/>
      <c r="E57" s="1492"/>
      <c r="F57" s="1492"/>
      <c r="G57" s="1492"/>
      <c r="H57" s="1492"/>
      <c r="I57" s="1492"/>
      <c r="J57" s="1492"/>
      <c r="K57" s="1492"/>
      <c r="L57" s="1492"/>
      <c r="M57" s="1492"/>
      <c r="N57" s="1492"/>
      <c r="O57" s="1492"/>
      <c r="P57" s="1492"/>
      <c r="Q57" s="1492"/>
      <c r="R57" s="1492"/>
      <c r="S57" s="1492"/>
      <c r="T57" s="1492"/>
      <c r="U57" s="1492"/>
      <c r="V57" s="1492"/>
      <c r="W57" s="1492"/>
      <c r="X57" s="1492"/>
      <c r="Y57" s="1492"/>
      <c r="Z57" s="1492"/>
      <c r="AA57" s="1492"/>
      <c r="AB57" s="1492"/>
      <c r="AC57" s="1492"/>
      <c r="AD57" s="1492"/>
      <c r="AE57" s="1492"/>
      <c r="AF57" s="1492"/>
      <c r="AG57" s="1492"/>
      <c r="AH57" s="1492"/>
      <c r="AI57" s="1492"/>
      <c r="AJ57" s="1492"/>
      <c r="AK57" s="1492"/>
    </row>
    <row r="58" spans="1:39" s="307" customFormat="1" ht="14.5" x14ac:dyDescent="0.2">
      <c r="A58" s="1490"/>
      <c r="B58" s="1492" t="s">
        <v>4878</v>
      </c>
      <c r="C58" s="1492"/>
      <c r="D58" s="1492"/>
      <c r="E58" s="1492"/>
      <c r="F58" s="1492"/>
      <c r="G58" s="1492"/>
      <c r="H58" s="1492"/>
      <c r="I58" s="1492"/>
      <c r="J58" s="1492"/>
      <c r="K58" s="1492"/>
      <c r="L58" s="1492"/>
      <c r="M58" s="1492"/>
      <c r="N58" s="1492"/>
      <c r="O58" s="1492"/>
      <c r="P58" s="1492"/>
      <c r="Q58" s="1492"/>
      <c r="R58" s="1492"/>
      <c r="S58" s="1492"/>
      <c r="T58" s="1492"/>
      <c r="U58" s="1492"/>
      <c r="V58" s="1492"/>
      <c r="W58" s="1492"/>
      <c r="X58" s="1492"/>
      <c r="Y58" s="1492"/>
      <c r="Z58" s="1492"/>
      <c r="AA58" s="1492"/>
      <c r="AB58" s="1492"/>
      <c r="AC58" s="1492"/>
      <c r="AD58" s="1492"/>
      <c r="AE58" s="1492"/>
      <c r="AF58" s="1492"/>
      <c r="AG58" s="1492"/>
      <c r="AH58" s="1492"/>
      <c r="AI58" s="1492"/>
      <c r="AJ58" s="1492"/>
      <c r="AK58" s="1492"/>
    </row>
    <row r="59" spans="1:39" s="307" customFormat="1" ht="14.5" x14ac:dyDescent="0.2">
      <c r="A59" s="1490"/>
      <c r="B59" s="1493" t="s">
        <v>4880</v>
      </c>
      <c r="C59" s="1492"/>
      <c r="D59" s="1492"/>
      <c r="E59" s="1492"/>
      <c r="F59" s="1492"/>
      <c r="G59" s="1492"/>
      <c r="H59" s="1492"/>
      <c r="I59" s="1492"/>
      <c r="J59" s="1492"/>
      <c r="K59" s="1492"/>
      <c r="L59" s="1492"/>
      <c r="M59" s="1492"/>
      <c r="N59" s="1492"/>
      <c r="O59" s="1492"/>
      <c r="P59" s="1492"/>
      <c r="Q59" s="1492"/>
      <c r="R59" s="1492"/>
      <c r="S59" s="1492"/>
      <c r="T59" s="1492"/>
      <c r="U59" s="1492"/>
      <c r="V59" s="1492"/>
      <c r="W59" s="1492"/>
      <c r="X59" s="1492"/>
      <c r="Y59" s="1492"/>
      <c r="Z59" s="1492"/>
      <c r="AA59" s="1492"/>
      <c r="AB59" s="1492"/>
      <c r="AC59" s="1492"/>
      <c r="AD59" s="1492"/>
      <c r="AE59" s="1492"/>
      <c r="AF59" s="1492"/>
      <c r="AG59" s="1492"/>
      <c r="AH59" s="1492"/>
      <c r="AI59" s="1492"/>
      <c r="AJ59" s="1492"/>
      <c r="AK59" s="1492"/>
    </row>
    <row r="60" spans="1:39" ht="13" customHeight="1" x14ac:dyDescent="0.2">
      <c r="A60" s="1099"/>
      <c r="B60" s="1494"/>
      <c r="C60" s="1494"/>
      <c r="D60" s="1494"/>
      <c r="E60" s="1494"/>
      <c r="F60" s="1494"/>
      <c r="G60" s="1494"/>
      <c r="H60" s="1494"/>
      <c r="I60" s="1494"/>
      <c r="J60" s="1494"/>
      <c r="K60" s="1494"/>
      <c r="L60" s="1494"/>
      <c r="M60" s="1494"/>
      <c r="N60" s="1494"/>
      <c r="O60" s="1494"/>
      <c r="P60" s="1494"/>
      <c r="Q60" s="1494"/>
      <c r="R60" s="1494"/>
      <c r="S60" s="1494"/>
      <c r="T60" s="1494"/>
      <c r="U60" s="1494"/>
      <c r="V60" s="1494"/>
      <c r="W60" s="1494"/>
      <c r="X60" s="1494"/>
      <c r="Y60" s="1494"/>
      <c r="Z60" s="1494"/>
      <c r="AA60" s="1494"/>
      <c r="AB60" s="1494"/>
      <c r="AC60" s="1494"/>
      <c r="AD60" s="1494"/>
      <c r="AE60" s="1494"/>
      <c r="AF60" s="1494"/>
      <c r="AG60" s="1494"/>
      <c r="AH60" s="1494"/>
      <c r="AI60" s="1494"/>
      <c r="AJ60" s="1494"/>
      <c r="AK60" s="1494"/>
    </row>
    <row r="61" spans="1:39" ht="19.5" customHeight="1" x14ac:dyDescent="0.2">
      <c r="A61" s="1099"/>
      <c r="B61" s="1495" t="s">
        <v>4851</v>
      </c>
      <c r="C61" s="1494"/>
      <c r="D61" s="1494"/>
      <c r="E61" s="1494"/>
      <c r="F61" s="1494"/>
      <c r="G61" s="1494"/>
      <c r="H61" s="1494"/>
      <c r="I61" s="1494"/>
      <c r="J61" s="1494"/>
      <c r="K61" s="1494"/>
      <c r="L61" s="1494"/>
      <c r="M61" s="1494"/>
      <c r="N61" s="1494"/>
      <c r="O61" s="1494"/>
      <c r="P61" s="1494"/>
      <c r="Q61" s="1494"/>
      <c r="R61" s="1494"/>
      <c r="S61" s="1494"/>
      <c r="T61" s="1494"/>
      <c r="U61" s="1494"/>
      <c r="V61" s="1494"/>
      <c r="W61" s="1494"/>
      <c r="X61" s="1494"/>
      <c r="Y61" s="1494"/>
      <c r="Z61" s="1494"/>
      <c r="AA61" s="1494"/>
      <c r="AB61" s="1494"/>
      <c r="AC61" s="1494"/>
      <c r="AD61" s="1494"/>
      <c r="AE61" s="1494"/>
      <c r="AF61" s="1494"/>
      <c r="AG61" s="1494"/>
      <c r="AH61" s="1494"/>
      <c r="AI61" s="1494"/>
      <c r="AJ61" s="1494"/>
      <c r="AK61" s="1494"/>
    </row>
    <row r="62" spans="1:39" ht="19.5" customHeight="1" x14ac:dyDescent="0.2">
      <c r="A62" s="1099"/>
      <c r="B62" s="1494"/>
      <c r="C62" s="1494" t="s">
        <v>4698</v>
      </c>
      <c r="D62" s="1494"/>
      <c r="E62" s="1494"/>
      <c r="F62" s="1494"/>
      <c r="G62" s="1494"/>
      <c r="H62" s="1494"/>
      <c r="I62" s="1494"/>
      <c r="J62" s="1494"/>
      <c r="K62" s="1494"/>
      <c r="L62" s="1494"/>
      <c r="M62" s="1494"/>
      <c r="N62" s="1494"/>
      <c r="O62" s="1494"/>
      <c r="P62" s="1494"/>
      <c r="Q62" s="1494"/>
      <c r="R62" s="1494"/>
      <c r="S62" s="1494"/>
      <c r="T62" s="1494"/>
      <c r="U62" s="1494"/>
      <c r="V62" s="1494"/>
      <c r="W62" s="1494"/>
      <c r="X62" s="1494"/>
      <c r="Y62" s="1494"/>
      <c r="Z62" s="1494"/>
      <c r="AA62" s="1494"/>
      <c r="AB62" s="1494"/>
      <c r="AC62" s="1494"/>
      <c r="AD62" s="1494"/>
      <c r="AE62" s="1494"/>
      <c r="AF62" s="1494"/>
      <c r="AG62" s="1494"/>
      <c r="AH62" s="1494"/>
      <c r="AI62" s="1494"/>
      <c r="AJ62" s="1494"/>
      <c r="AK62" s="1494"/>
    </row>
    <row r="63" spans="1:39" ht="19.5" customHeight="1" x14ac:dyDescent="0.2">
      <c r="A63" s="1099"/>
      <c r="B63" s="1494"/>
      <c r="C63" s="1494" t="s">
        <v>4699</v>
      </c>
      <c r="D63" s="1494"/>
      <c r="E63" s="1494"/>
      <c r="F63" s="1494"/>
      <c r="G63" s="1494"/>
      <c r="H63" s="1494"/>
      <c r="I63" s="1494"/>
      <c r="J63" s="1494"/>
      <c r="K63" s="1494"/>
      <c r="L63" s="1494"/>
      <c r="M63" s="1494"/>
      <c r="N63" s="1494"/>
      <c r="O63" s="1494"/>
      <c r="P63" s="1494"/>
      <c r="Q63" s="1494"/>
      <c r="R63" s="1494"/>
      <c r="S63" s="1494"/>
      <c r="T63" s="1494"/>
      <c r="U63" s="1494"/>
      <c r="V63" s="1494"/>
      <c r="W63" s="1494"/>
      <c r="X63" s="1494"/>
      <c r="Y63" s="1494"/>
      <c r="Z63" s="1494"/>
      <c r="AA63" s="1494"/>
      <c r="AB63" s="1494"/>
      <c r="AC63" s="1494"/>
      <c r="AD63" s="1494"/>
      <c r="AE63" s="1494"/>
      <c r="AF63" s="1494"/>
      <c r="AG63" s="1494"/>
      <c r="AH63" s="1494"/>
      <c r="AI63" s="1494"/>
      <c r="AJ63" s="1494"/>
      <c r="AK63" s="1494"/>
    </row>
    <row r="65" spans="2:2" ht="17.5" x14ac:dyDescent="0.2">
      <c r="B65" s="691"/>
    </row>
    <row r="66" spans="2:2" ht="17.5" x14ac:dyDescent="0.2">
      <c r="B66" s="702"/>
    </row>
    <row r="67" spans="2:2" ht="17.5" x14ac:dyDescent="0.2">
      <c r="B67" s="703"/>
    </row>
  </sheetData>
  <sheetProtection sheet="1" selectLockedCells="1"/>
  <mergeCells count="252">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AH44:AK45"/>
    <mergeCell ref="AE46:AG47"/>
    <mergeCell ref="AH46:AK47"/>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AB56:AD56"/>
    <mergeCell ref="AE56:AG56"/>
    <mergeCell ref="AH56:AK56"/>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328125" defaultRowHeight="16" x14ac:dyDescent="0.55000000000000004"/>
  <cols>
    <col min="1" max="1" width="3.6328125" style="704"/>
    <col min="2" max="2" width="3" style="704" customWidth="1"/>
    <col min="3" max="7" width="22.453125" style="704" customWidth="1"/>
    <col min="8" max="8" width="2" style="704" customWidth="1"/>
    <col min="9" max="9" width="2" style="751" customWidth="1"/>
    <col min="10" max="221" width="5.6328125" style="704" customWidth="1"/>
    <col min="222" max="222" width="3" style="704" customWidth="1"/>
    <col min="223" max="225" width="3.08984375" style="704" customWidth="1"/>
    <col min="226" max="16384" width="3.6328125" style="704"/>
  </cols>
  <sheetData>
    <row r="1" spans="1:13" ht="17.5" x14ac:dyDescent="0.55000000000000004">
      <c r="A1" s="642" t="s">
        <v>4875</v>
      </c>
      <c r="B1" s="642"/>
      <c r="G1" s="704" t="s">
        <v>581</v>
      </c>
    </row>
    <row r="2" spans="1:13" x14ac:dyDescent="0.55000000000000004">
      <c r="F2" s="734"/>
      <c r="G2" s="733">
        <f>'はじめに（PC）'!D4</f>
        <v>0</v>
      </c>
      <c r="H2" s="751"/>
    </row>
    <row r="4" spans="1:13" s="705" customFormat="1" ht="22.5" x14ac:dyDescent="0.2">
      <c r="C4" s="1440"/>
      <c r="D4" s="732" t="s">
        <v>4991</v>
      </c>
      <c r="E4" s="731"/>
      <c r="F4" s="731"/>
      <c r="G4" s="731"/>
      <c r="I4" s="754"/>
    </row>
    <row r="5" spans="1:13" x14ac:dyDescent="0.55000000000000004">
      <c r="F5" s="706"/>
      <c r="G5" s="707"/>
      <c r="H5" s="752"/>
      <c r="I5" s="752"/>
      <c r="J5" s="707"/>
      <c r="K5" s="707"/>
      <c r="L5" s="707"/>
      <c r="M5" s="707"/>
    </row>
    <row r="6" spans="1:13" ht="54.65" customHeight="1" x14ac:dyDescent="0.55000000000000004">
      <c r="C6" s="1041" t="s">
        <v>4623</v>
      </c>
      <c r="D6" s="1042" t="s">
        <v>4700</v>
      </c>
      <c r="E6" s="1043" t="s">
        <v>4701</v>
      </c>
      <c r="F6" s="1044" t="s">
        <v>4702</v>
      </c>
      <c r="G6" s="1042" t="s">
        <v>173</v>
      </c>
      <c r="H6" s="751"/>
    </row>
    <row r="7" spans="1:13" s="728" customFormat="1" ht="18.649999999999999" customHeight="1" x14ac:dyDescent="0.2">
      <c r="C7" s="1435"/>
      <c r="D7" s="1435"/>
      <c r="E7" s="1436"/>
      <c r="F7" s="1585"/>
      <c r="G7" s="1437"/>
      <c r="H7" s="753"/>
      <c r="I7" s="753"/>
    </row>
    <row r="8" spans="1:13" s="728" customFormat="1" ht="18.649999999999999" customHeight="1" x14ac:dyDescent="0.2">
      <c r="C8" s="1435"/>
      <c r="D8" s="1435"/>
      <c r="E8" s="1436"/>
      <c r="F8" s="1585"/>
      <c r="G8" s="1438"/>
      <c r="H8" s="753"/>
      <c r="I8" s="753"/>
    </row>
    <row r="9" spans="1:13" s="728" customFormat="1" ht="18.649999999999999" customHeight="1" x14ac:dyDescent="0.2">
      <c r="C9" s="1435"/>
      <c r="D9" s="1435"/>
      <c r="E9" s="1436"/>
      <c r="F9" s="1585"/>
      <c r="G9" s="1438"/>
      <c r="H9" s="753"/>
      <c r="I9" s="753"/>
    </row>
    <row r="10" spans="1:13" s="728" customFormat="1" ht="18.649999999999999" customHeight="1" x14ac:dyDescent="0.2">
      <c r="C10" s="1435"/>
      <c r="D10" s="1435"/>
      <c r="E10" s="1436"/>
      <c r="F10" s="1585"/>
      <c r="G10" s="1438"/>
      <c r="H10" s="753"/>
      <c r="I10" s="753"/>
    </row>
    <row r="11" spans="1:13" s="728" customFormat="1" ht="18.649999999999999" customHeight="1" x14ac:dyDescent="0.2">
      <c r="C11" s="1435"/>
      <c r="D11" s="1435"/>
      <c r="E11" s="1436"/>
      <c r="F11" s="1585"/>
      <c r="G11" s="1438"/>
      <c r="H11" s="753"/>
      <c r="I11" s="753"/>
    </row>
    <row r="12" spans="1:13" s="728" customFormat="1" ht="18.649999999999999" customHeight="1" x14ac:dyDescent="0.2">
      <c r="C12" s="1435"/>
      <c r="D12" s="1435"/>
      <c r="E12" s="1436"/>
      <c r="F12" s="1585"/>
      <c r="G12" s="1438"/>
      <c r="H12" s="753"/>
      <c r="I12" s="753"/>
    </row>
    <row r="13" spans="1:13" s="728" customFormat="1" ht="18.649999999999999" customHeight="1" x14ac:dyDescent="0.2">
      <c r="C13" s="1435"/>
      <c r="D13" s="1435"/>
      <c r="E13" s="1436"/>
      <c r="F13" s="1585"/>
      <c r="G13" s="1438"/>
      <c r="H13" s="753"/>
      <c r="I13" s="753"/>
    </row>
    <row r="14" spans="1:13" s="728" customFormat="1" ht="18.649999999999999" customHeight="1" x14ac:dyDescent="0.2">
      <c r="C14" s="1435"/>
      <c r="D14" s="1435"/>
      <c r="E14" s="1436"/>
      <c r="F14" s="1585"/>
      <c r="G14" s="1438"/>
      <c r="H14" s="753"/>
      <c r="I14" s="753"/>
    </row>
    <row r="15" spans="1:13" s="728" customFormat="1" ht="18.649999999999999" customHeight="1" x14ac:dyDescent="0.2">
      <c r="C15" s="1435"/>
      <c r="D15" s="1435"/>
      <c r="E15" s="1436"/>
      <c r="F15" s="1585"/>
      <c r="G15" s="1437"/>
      <c r="H15" s="753"/>
      <c r="I15" s="753"/>
    </row>
    <row r="16" spans="1:13" s="728" customFormat="1" ht="18.649999999999999" customHeight="1" x14ac:dyDescent="0.2">
      <c r="C16" s="1435"/>
      <c r="D16" s="1435"/>
      <c r="E16" s="1436"/>
      <c r="F16" s="1585"/>
      <c r="G16" s="1437"/>
      <c r="H16" s="753"/>
      <c r="I16" s="753"/>
    </row>
    <row r="17" spans="3:9" s="728" customFormat="1" ht="18.649999999999999" customHeight="1" x14ac:dyDescent="0.2">
      <c r="C17" s="1435"/>
      <c r="D17" s="1435"/>
      <c r="E17" s="1436"/>
      <c r="F17" s="1585"/>
      <c r="G17" s="1437"/>
      <c r="H17" s="753"/>
      <c r="I17" s="753"/>
    </row>
    <row r="18" spans="3:9" s="728" customFormat="1" ht="18.649999999999999" customHeight="1" x14ac:dyDescent="0.2">
      <c r="C18" s="1435"/>
      <c r="D18" s="1435"/>
      <c r="E18" s="1436"/>
      <c r="F18" s="1585"/>
      <c r="G18" s="1439"/>
      <c r="H18" s="753"/>
      <c r="I18" s="753"/>
    </row>
    <row r="19" spans="3:9" s="729" customFormat="1" ht="18.649999999999999" customHeight="1" x14ac:dyDescent="0.2">
      <c r="C19" s="2955" t="s">
        <v>4852</v>
      </c>
      <c r="D19" s="949" t="s">
        <v>4682</v>
      </c>
      <c r="E19" s="950"/>
      <c r="F19" s="1586">
        <f t="shared" ref="F19:F24" si="0">SUMIF($D$7:$D$18,D19,$F$7:$F$18)</f>
        <v>0</v>
      </c>
      <c r="G19" s="730"/>
      <c r="I19" s="755"/>
    </row>
    <row r="20" spans="3:9" s="729" customFormat="1" ht="18.649999999999999" customHeight="1" x14ac:dyDescent="0.2">
      <c r="C20" s="2955"/>
      <c r="D20" s="949" t="s">
        <v>4683</v>
      </c>
      <c r="E20" s="950"/>
      <c r="F20" s="1586">
        <f t="shared" si="0"/>
        <v>0</v>
      </c>
      <c r="G20" s="730"/>
      <c r="I20" s="755"/>
    </row>
    <row r="21" spans="3:9" s="729" customFormat="1" ht="18.649999999999999" customHeight="1" x14ac:dyDescent="0.2">
      <c r="C21" s="2955"/>
      <c r="D21" s="949" t="s">
        <v>4684</v>
      </c>
      <c r="E21" s="950"/>
      <c r="F21" s="1586">
        <f t="shared" si="0"/>
        <v>0</v>
      </c>
      <c r="G21" s="730"/>
      <c r="I21" s="755"/>
    </row>
    <row r="22" spans="3:9" s="729" customFormat="1" ht="18.649999999999999" customHeight="1" x14ac:dyDescent="0.2">
      <c r="C22" s="2955"/>
      <c r="D22" s="949" t="s">
        <v>4685</v>
      </c>
      <c r="E22" s="950"/>
      <c r="F22" s="1586">
        <f t="shared" si="0"/>
        <v>0</v>
      </c>
      <c r="G22" s="730"/>
      <c r="I22" s="755"/>
    </row>
    <row r="23" spans="3:9" s="729" customFormat="1" ht="18.649999999999999" customHeight="1" x14ac:dyDescent="0.2">
      <c r="C23" s="2955"/>
      <c r="D23" s="949" t="s">
        <v>4686</v>
      </c>
      <c r="E23" s="950"/>
      <c r="F23" s="1586">
        <f t="shared" si="0"/>
        <v>0</v>
      </c>
      <c r="G23" s="730"/>
      <c r="I23" s="755"/>
    </row>
    <row r="24" spans="3:9" s="729" customFormat="1" ht="18.649999999999999" customHeight="1" x14ac:dyDescent="0.2">
      <c r="C24" s="2955"/>
      <c r="D24" s="949" t="s">
        <v>4687</v>
      </c>
      <c r="E24" s="950"/>
      <c r="F24" s="1586">
        <f t="shared" si="0"/>
        <v>0</v>
      </c>
      <c r="G24" s="730"/>
      <c r="I24" s="755"/>
    </row>
    <row r="25" spans="3:9" s="729" customFormat="1" ht="18.649999999999999" customHeight="1" x14ac:dyDescent="0.2">
      <c r="C25" s="2955"/>
      <c r="D25" s="2954" t="s">
        <v>71</v>
      </c>
      <c r="E25" s="2954"/>
      <c r="F25" s="1586">
        <f>SUM(F19:F24)</f>
        <v>0</v>
      </c>
      <c r="G25" s="730"/>
      <c r="I25" s="755"/>
    </row>
    <row r="26" spans="3:9" s="708" customFormat="1" ht="16" customHeight="1" x14ac:dyDescent="0.55000000000000004">
      <c r="C26" s="709" t="s">
        <v>4883</v>
      </c>
      <c r="D26" s="710"/>
      <c r="E26" s="710"/>
      <c r="F26" s="711"/>
      <c r="G26" s="712"/>
    </row>
    <row r="27" spans="3:9" s="708" customFormat="1" ht="16" customHeight="1" x14ac:dyDescent="0.55000000000000004">
      <c r="C27" s="709" t="s">
        <v>4881</v>
      </c>
      <c r="D27" s="710"/>
      <c r="E27" s="710"/>
      <c r="F27" s="711"/>
      <c r="G27" s="712"/>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45"/>
  <cols>
    <col min="1" max="1" width="2.08984375" style="337" customWidth="1"/>
    <col min="2" max="2" width="14.6328125" style="337" customWidth="1"/>
    <col min="3" max="3" width="35" style="337" customWidth="1"/>
    <col min="4" max="4" width="14.6328125" style="337" customWidth="1"/>
    <col min="5" max="5" width="4.453125" style="337" customWidth="1"/>
    <col min="6" max="6" width="19.90625" style="337" customWidth="1"/>
    <col min="7" max="7" width="2.08984375" style="337" customWidth="1"/>
    <col min="8" max="16384" width="9" style="337"/>
  </cols>
  <sheetData>
    <row r="1" spans="2:7" x14ac:dyDescent="0.45">
      <c r="B1" s="938"/>
      <c r="C1" s="938"/>
      <c r="D1" s="938"/>
      <c r="E1" s="938"/>
      <c r="F1" s="939" t="s">
        <v>4936</v>
      </c>
      <c r="G1" s="938"/>
    </row>
    <row r="2" spans="2:7" ht="10.5" customHeight="1" x14ac:dyDescent="0.45">
      <c r="B2" s="938"/>
      <c r="C2" s="938"/>
      <c r="D2" s="938"/>
      <c r="E2" s="938"/>
      <c r="F2" s="938"/>
      <c r="G2" s="938"/>
    </row>
    <row r="3" spans="2:7" ht="26.5" x14ac:dyDescent="0.55000000000000004">
      <c r="B3" s="2958" t="s">
        <v>989</v>
      </c>
      <c r="C3" s="2958"/>
      <c r="D3" s="2958"/>
      <c r="E3" s="2958"/>
      <c r="F3" s="2958"/>
      <c r="G3" s="938"/>
    </row>
    <row r="4" spans="2:7" x14ac:dyDescent="0.45">
      <c r="B4" s="2959" t="s">
        <v>990</v>
      </c>
      <c r="C4" s="2959"/>
      <c r="D4" s="2959"/>
      <c r="E4" s="2959"/>
      <c r="F4" s="2959"/>
      <c r="G4" s="938"/>
    </row>
    <row r="5" spans="2:7" ht="10.5" customHeight="1" x14ac:dyDescent="0.45">
      <c r="B5" s="940"/>
      <c r="C5" s="940"/>
      <c r="D5" s="940"/>
      <c r="E5" s="940"/>
      <c r="F5" s="940"/>
      <c r="G5" s="938"/>
    </row>
    <row r="6" spans="2:7" x14ac:dyDescent="0.45">
      <c r="B6" s="941" t="s">
        <v>987</v>
      </c>
      <c r="C6" s="938"/>
      <c r="D6" s="938"/>
      <c r="E6" s="938"/>
      <c r="F6" s="938"/>
      <c r="G6" s="938"/>
    </row>
    <row r="7" spans="2:7" x14ac:dyDescent="0.45">
      <c r="B7" s="941" t="s">
        <v>986</v>
      </c>
      <c r="C7" s="938"/>
      <c r="D7" s="938"/>
      <c r="E7" s="938"/>
      <c r="F7" s="938"/>
      <c r="G7" s="938"/>
    </row>
    <row r="8" spans="2:7" x14ac:dyDescent="0.45">
      <c r="B8" s="938"/>
      <c r="C8" s="938"/>
      <c r="D8" s="938"/>
      <c r="E8" s="938"/>
      <c r="F8" s="938"/>
      <c r="G8" s="938"/>
    </row>
    <row r="9" spans="2:7" s="340" customFormat="1" x14ac:dyDescent="0.45">
      <c r="B9" s="942" t="s">
        <v>985</v>
      </c>
      <c r="C9" s="942" t="s">
        <v>984</v>
      </c>
      <c r="D9" s="2960" t="s">
        <v>983</v>
      </c>
      <c r="E9" s="2960"/>
      <c r="F9" s="942" t="s">
        <v>982</v>
      </c>
      <c r="G9" s="940"/>
    </row>
    <row r="10" spans="2:7" s="339" customFormat="1" ht="40" customHeight="1" x14ac:dyDescent="0.2">
      <c r="B10" s="1587"/>
      <c r="C10" s="1441"/>
      <c r="D10" s="1588"/>
      <c r="E10" s="943" t="s">
        <v>980</v>
      </c>
      <c r="F10" s="1441"/>
      <c r="G10" s="944"/>
    </row>
    <row r="11" spans="2:7" s="339" customFormat="1" ht="40" customHeight="1" x14ac:dyDescent="0.2">
      <c r="B11" s="1441"/>
      <c r="C11" s="1441"/>
      <c r="D11" s="1589"/>
      <c r="E11" s="943" t="s">
        <v>980</v>
      </c>
      <c r="F11" s="1441"/>
      <c r="G11" s="944"/>
    </row>
    <row r="12" spans="2:7" s="339" customFormat="1" ht="40" customHeight="1" x14ac:dyDescent="0.2">
      <c r="B12" s="1441"/>
      <c r="C12" s="1441"/>
      <c r="D12" s="1589"/>
      <c r="E12" s="943" t="s">
        <v>980</v>
      </c>
      <c r="F12" s="1441"/>
      <c r="G12" s="944"/>
    </row>
    <row r="13" spans="2:7" s="339" customFormat="1" ht="40" customHeight="1" x14ac:dyDescent="0.2">
      <c r="B13" s="1441"/>
      <c r="C13" s="1441"/>
      <c r="D13" s="1589"/>
      <c r="E13" s="943" t="s">
        <v>980</v>
      </c>
      <c r="F13" s="1441"/>
      <c r="G13" s="944"/>
    </row>
    <row r="14" spans="2:7" s="339" customFormat="1" ht="40" customHeight="1" x14ac:dyDescent="0.2">
      <c r="B14" s="1441"/>
      <c r="C14" s="1441"/>
      <c r="D14" s="1589"/>
      <c r="E14" s="943" t="s">
        <v>980</v>
      </c>
      <c r="F14" s="1441"/>
      <c r="G14" s="944"/>
    </row>
    <row r="15" spans="2:7" s="339" customFormat="1" ht="40" customHeight="1" x14ac:dyDescent="0.2">
      <c r="B15" s="1441"/>
      <c r="C15" s="1441"/>
      <c r="D15" s="1589"/>
      <c r="E15" s="943" t="s">
        <v>980</v>
      </c>
      <c r="F15" s="1441"/>
      <c r="G15" s="944"/>
    </row>
    <row r="16" spans="2:7" s="339" customFormat="1" ht="40" customHeight="1" x14ac:dyDescent="0.2">
      <c r="B16" s="1441"/>
      <c r="C16" s="1441"/>
      <c r="D16" s="1589"/>
      <c r="E16" s="943" t="s">
        <v>980</v>
      </c>
      <c r="F16" s="1441"/>
      <c r="G16" s="944"/>
    </row>
    <row r="17" spans="2:7" s="339" customFormat="1" ht="40" customHeight="1" x14ac:dyDescent="0.2">
      <c r="B17" s="1441"/>
      <c r="C17" s="1441"/>
      <c r="D17" s="1589"/>
      <c r="E17" s="943" t="s">
        <v>980</v>
      </c>
      <c r="F17" s="1441"/>
      <c r="G17" s="944"/>
    </row>
    <row r="18" spans="2:7" s="339" customFormat="1" ht="40" customHeight="1" x14ac:dyDescent="0.2">
      <c r="B18" s="1441"/>
      <c r="C18" s="1441"/>
      <c r="D18" s="1589"/>
      <c r="E18" s="943" t="s">
        <v>980</v>
      </c>
      <c r="F18" s="1441"/>
      <c r="G18" s="944"/>
    </row>
    <row r="19" spans="2:7" s="339" customFormat="1" ht="40" customHeight="1" x14ac:dyDescent="0.2">
      <c r="B19" s="1441"/>
      <c r="C19" s="1441"/>
      <c r="D19" s="1589"/>
      <c r="E19" s="943" t="s">
        <v>980</v>
      </c>
      <c r="F19" s="1441"/>
      <c r="G19" s="944"/>
    </row>
    <row r="20" spans="2:7" s="339" customFormat="1" ht="40" customHeight="1" thickBot="1" x14ac:dyDescent="0.25">
      <c r="B20" s="1442"/>
      <c r="C20" s="1442"/>
      <c r="D20" s="1590"/>
      <c r="E20" s="945" t="s">
        <v>980</v>
      </c>
      <c r="F20" s="1442"/>
      <c r="G20" s="944"/>
    </row>
    <row r="21" spans="2:7" s="339" customFormat="1" ht="40" customHeight="1" thickTop="1" x14ac:dyDescent="0.2">
      <c r="B21" s="2961" t="s">
        <v>981</v>
      </c>
      <c r="C21" s="2961"/>
      <c r="D21" s="946" t="str">
        <f>IF(SUM(D10:D20)=0,"",SUM(D10:D20))</f>
        <v/>
      </c>
      <c r="E21" s="947" t="s">
        <v>980</v>
      </c>
      <c r="F21" s="947"/>
      <c r="G21" s="944"/>
    </row>
    <row r="22" spans="2:7" s="338" customFormat="1" x14ac:dyDescent="0.2">
      <c r="B22" s="948"/>
      <c r="C22" s="948"/>
      <c r="D22" s="948"/>
      <c r="E22" s="948"/>
      <c r="F22" s="948"/>
      <c r="G22" s="948"/>
    </row>
    <row r="23" spans="2:7" s="338" customFormat="1" x14ac:dyDescent="0.2">
      <c r="B23" s="948" t="s">
        <v>979</v>
      </c>
      <c r="C23" s="948"/>
      <c r="D23" s="948"/>
      <c r="E23" s="948"/>
      <c r="F23" s="948"/>
      <c r="G23" s="948"/>
    </row>
    <row r="24" spans="2:7" s="338" customFormat="1" x14ac:dyDescent="0.2">
      <c r="B24" s="2956" t="s">
        <v>978</v>
      </c>
      <c r="C24" s="2956"/>
      <c r="D24" s="2956" t="s">
        <v>977</v>
      </c>
      <c r="E24" s="2956"/>
      <c r="F24" s="2956"/>
      <c r="G24" s="948"/>
    </row>
    <row r="25" spans="2:7" s="338" customFormat="1" ht="48.75" customHeight="1" x14ac:dyDescent="0.2">
      <c r="B25" s="2957" t="s">
        <v>976</v>
      </c>
      <c r="C25" s="2957"/>
      <c r="D25" s="2957"/>
      <c r="E25" s="2957"/>
      <c r="F25" s="2957"/>
      <c r="G25" s="948"/>
    </row>
    <row r="26" spans="2:7" s="338" customFormat="1" x14ac:dyDescent="0.2">
      <c r="B26" s="948"/>
      <c r="C26" s="948"/>
      <c r="D26" s="948"/>
      <c r="E26" s="948"/>
      <c r="F26" s="948"/>
      <c r="G26" s="948"/>
    </row>
    <row r="27" spans="2:7" x14ac:dyDescent="0.45">
      <c r="B27" s="938"/>
      <c r="C27" s="938"/>
      <c r="D27" s="938"/>
      <c r="E27" s="938"/>
      <c r="F27" s="939" t="s">
        <v>4936</v>
      </c>
      <c r="G27" s="938"/>
    </row>
    <row r="28" spans="2:7" ht="10.5" customHeight="1" x14ac:dyDescent="0.45">
      <c r="B28" s="938"/>
      <c r="C28" s="938"/>
      <c r="D28" s="938"/>
      <c r="E28" s="938"/>
      <c r="F28" s="938"/>
      <c r="G28" s="938"/>
    </row>
    <row r="29" spans="2:7" ht="26.5" x14ac:dyDescent="0.55000000000000004">
      <c r="B29" s="2958" t="s">
        <v>989</v>
      </c>
      <c r="C29" s="2958"/>
      <c r="D29" s="2958"/>
      <c r="E29" s="2958"/>
      <c r="F29" s="2958"/>
      <c r="G29" s="938"/>
    </row>
    <row r="30" spans="2:7" x14ac:dyDescent="0.45">
      <c r="B30" s="2959" t="s">
        <v>988</v>
      </c>
      <c r="C30" s="2959"/>
      <c r="D30" s="2959"/>
      <c r="E30" s="2959"/>
      <c r="F30" s="2959"/>
      <c r="G30" s="938"/>
    </row>
    <row r="31" spans="2:7" x14ac:dyDescent="0.45">
      <c r="B31" s="940"/>
      <c r="C31" s="940"/>
      <c r="D31" s="940"/>
      <c r="E31" s="940"/>
      <c r="F31" s="940"/>
      <c r="G31" s="938"/>
    </row>
    <row r="32" spans="2:7" x14ac:dyDescent="0.45">
      <c r="B32" s="941" t="s">
        <v>987</v>
      </c>
      <c r="C32" s="938"/>
      <c r="D32" s="938"/>
      <c r="E32" s="938"/>
      <c r="F32" s="938"/>
      <c r="G32" s="938"/>
    </row>
    <row r="33" spans="2:7" x14ac:dyDescent="0.45">
      <c r="B33" s="941" t="s">
        <v>986</v>
      </c>
      <c r="C33" s="938"/>
      <c r="D33" s="938"/>
      <c r="E33" s="938"/>
      <c r="F33" s="938"/>
      <c r="G33" s="938"/>
    </row>
    <row r="34" spans="2:7" x14ac:dyDescent="0.45">
      <c r="B34" s="938"/>
      <c r="C34" s="938"/>
      <c r="D34" s="938"/>
      <c r="E34" s="938"/>
      <c r="F34" s="938"/>
      <c r="G34" s="938"/>
    </row>
    <row r="35" spans="2:7" s="340" customFormat="1" x14ac:dyDescent="0.45">
      <c r="B35" s="942" t="s">
        <v>985</v>
      </c>
      <c r="C35" s="942" t="s">
        <v>984</v>
      </c>
      <c r="D35" s="2960" t="s">
        <v>983</v>
      </c>
      <c r="E35" s="2960"/>
      <c r="F35" s="942" t="s">
        <v>982</v>
      </c>
      <c r="G35" s="940"/>
    </row>
    <row r="36" spans="2:7" s="339" customFormat="1" ht="40" customHeight="1" x14ac:dyDescent="0.2">
      <c r="B36" s="1441"/>
      <c r="C36" s="1441"/>
      <c r="D36" s="1589"/>
      <c r="E36" s="943" t="s">
        <v>980</v>
      </c>
      <c r="F36" s="1441"/>
      <c r="G36" s="944"/>
    </row>
    <row r="37" spans="2:7" s="339" customFormat="1" ht="40" customHeight="1" x14ac:dyDescent="0.2">
      <c r="B37" s="1441"/>
      <c r="C37" s="1441"/>
      <c r="D37" s="1589"/>
      <c r="E37" s="943" t="s">
        <v>980</v>
      </c>
      <c r="F37" s="1441"/>
      <c r="G37" s="944"/>
    </row>
    <row r="38" spans="2:7" s="339" customFormat="1" ht="40" customHeight="1" x14ac:dyDescent="0.2">
      <c r="B38" s="1441"/>
      <c r="C38" s="1441"/>
      <c r="D38" s="1589"/>
      <c r="E38" s="943" t="s">
        <v>980</v>
      </c>
      <c r="F38" s="1441"/>
      <c r="G38" s="944"/>
    </row>
    <row r="39" spans="2:7" s="339" customFormat="1" ht="40" customHeight="1" x14ac:dyDescent="0.2">
      <c r="B39" s="1441"/>
      <c r="C39" s="1441"/>
      <c r="D39" s="1589"/>
      <c r="E39" s="943" t="s">
        <v>980</v>
      </c>
      <c r="F39" s="1441"/>
      <c r="G39" s="944"/>
    </row>
    <row r="40" spans="2:7" s="339" customFormat="1" ht="40" customHeight="1" x14ac:dyDescent="0.2">
      <c r="B40" s="1441"/>
      <c r="C40" s="1441"/>
      <c r="D40" s="1589"/>
      <c r="E40" s="943" t="s">
        <v>980</v>
      </c>
      <c r="F40" s="1441"/>
      <c r="G40" s="944"/>
    </row>
    <row r="41" spans="2:7" s="339" customFormat="1" ht="40" customHeight="1" x14ac:dyDescent="0.2">
      <c r="B41" s="1441"/>
      <c r="C41" s="1441"/>
      <c r="D41" s="1589"/>
      <c r="E41" s="943" t="s">
        <v>980</v>
      </c>
      <c r="F41" s="1441"/>
      <c r="G41" s="944"/>
    </row>
    <row r="42" spans="2:7" s="339" customFormat="1" ht="40" customHeight="1" x14ac:dyDescent="0.2">
      <c r="B42" s="1441"/>
      <c r="C42" s="1441"/>
      <c r="D42" s="1589"/>
      <c r="E42" s="943" t="s">
        <v>980</v>
      </c>
      <c r="F42" s="1441"/>
      <c r="G42" s="944"/>
    </row>
    <row r="43" spans="2:7" s="339" customFormat="1" ht="40" customHeight="1" x14ac:dyDescent="0.2">
      <c r="B43" s="1441"/>
      <c r="C43" s="1441"/>
      <c r="D43" s="1589"/>
      <c r="E43" s="943" t="s">
        <v>980</v>
      </c>
      <c r="F43" s="1441"/>
      <c r="G43" s="944"/>
    </row>
    <row r="44" spans="2:7" s="339" customFormat="1" ht="40" customHeight="1" x14ac:dyDescent="0.2">
      <c r="B44" s="1441"/>
      <c r="C44" s="1441"/>
      <c r="D44" s="1589"/>
      <c r="E44" s="943" t="s">
        <v>980</v>
      </c>
      <c r="F44" s="1441"/>
      <c r="G44" s="944"/>
    </row>
    <row r="45" spans="2:7" s="339" customFormat="1" ht="40" customHeight="1" x14ac:dyDescent="0.2">
      <c r="B45" s="1441"/>
      <c r="C45" s="1441"/>
      <c r="D45" s="1589"/>
      <c r="E45" s="943" t="s">
        <v>980</v>
      </c>
      <c r="F45" s="1441"/>
      <c r="G45" s="944"/>
    </row>
    <row r="46" spans="2:7" s="339" customFormat="1" ht="40" customHeight="1" thickBot="1" x14ac:dyDescent="0.25">
      <c r="B46" s="1442"/>
      <c r="C46" s="1442"/>
      <c r="D46" s="1590"/>
      <c r="E46" s="945" t="s">
        <v>980</v>
      </c>
      <c r="F46" s="1442"/>
      <c r="G46" s="944"/>
    </row>
    <row r="47" spans="2:7" s="339" customFormat="1" ht="40" customHeight="1" thickTop="1" x14ac:dyDescent="0.2">
      <c r="B47" s="2961" t="s">
        <v>981</v>
      </c>
      <c r="C47" s="2961"/>
      <c r="D47" s="946" t="str">
        <f>IF(SUM(D36:D46)=0,"",SUM(D36:D46))</f>
        <v/>
      </c>
      <c r="E47" s="947" t="s">
        <v>980</v>
      </c>
      <c r="F47" s="947"/>
      <c r="G47" s="944"/>
    </row>
    <row r="48" spans="2:7" s="338" customFormat="1" x14ac:dyDescent="0.2">
      <c r="B48" s="948"/>
      <c r="C48" s="948"/>
      <c r="D48" s="948"/>
      <c r="E48" s="948"/>
      <c r="F48" s="948"/>
      <c r="G48" s="948"/>
    </row>
    <row r="49" spans="2:7" s="338" customFormat="1" x14ac:dyDescent="0.2">
      <c r="B49" s="948" t="s">
        <v>979</v>
      </c>
      <c r="C49" s="948"/>
      <c r="D49" s="948"/>
      <c r="E49" s="948"/>
      <c r="F49" s="948"/>
      <c r="G49" s="948"/>
    </row>
    <row r="50" spans="2:7" s="338" customFormat="1" x14ac:dyDescent="0.2">
      <c r="B50" s="2956" t="s">
        <v>978</v>
      </c>
      <c r="C50" s="2956"/>
      <c r="D50" s="2956" t="s">
        <v>977</v>
      </c>
      <c r="E50" s="2956"/>
      <c r="F50" s="2956"/>
      <c r="G50" s="948"/>
    </row>
    <row r="51" spans="2:7" s="338" customFormat="1" ht="48.75" customHeight="1" x14ac:dyDescent="0.2">
      <c r="B51" s="2957" t="s">
        <v>976</v>
      </c>
      <c r="C51" s="2957"/>
      <c r="D51" s="2957"/>
      <c r="E51" s="2957"/>
      <c r="F51" s="2957"/>
      <c r="G51" s="948"/>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7"/>
  <sheetViews>
    <sheetView showGridLines="0" view="pageBreakPreview" topLeftCell="H1" zoomScale="85" zoomScaleNormal="98" zoomScaleSheetLayoutView="85" workbookViewId="0">
      <selection activeCell="W26" sqref="W26"/>
    </sheetView>
  </sheetViews>
  <sheetFormatPr defaultColWidth="9" defaultRowHeight="16" x14ac:dyDescent="0.2"/>
  <cols>
    <col min="1" max="1" width="7.36328125" style="57" bestFit="1" customWidth="1"/>
    <col min="2" max="2" width="23.7265625" style="57" customWidth="1"/>
    <col min="3" max="3" width="9.08984375" style="57" customWidth="1"/>
    <col min="4" max="4" width="21" style="57" customWidth="1"/>
    <col min="5" max="5" width="24.6328125" style="57" customWidth="1"/>
    <col min="6" max="10" width="9.453125" style="57" customWidth="1"/>
    <col min="11" max="11" width="8.08984375" style="57" customWidth="1"/>
    <col min="12" max="12" width="29" style="57" customWidth="1"/>
    <col min="13" max="13" width="10.90625" style="57" customWidth="1"/>
    <col min="14" max="16" width="19.08984375" style="57" customWidth="1"/>
    <col min="17" max="17" width="15.7265625" style="130" bestFit="1" customWidth="1"/>
    <col min="18" max="18" width="11.36328125" style="130" customWidth="1"/>
    <col min="19" max="19" width="25" style="130" customWidth="1"/>
    <col min="20" max="20" width="21.90625" style="130" customWidth="1"/>
    <col min="21" max="21" width="48.08984375" style="130" customWidth="1"/>
    <col min="22" max="22" width="9" style="57"/>
    <col min="23" max="23" width="36" style="57" customWidth="1"/>
    <col min="24" max="24" width="59.7265625" style="57" customWidth="1"/>
    <col min="25" max="25" width="24.6328125" style="57" customWidth="1"/>
    <col min="26" max="26" width="42" style="57" customWidth="1"/>
    <col min="27" max="27" width="7.08984375" style="57" customWidth="1"/>
    <col min="28" max="16384" width="9" style="57"/>
  </cols>
  <sheetData>
    <row r="1" spans="1:27" ht="42.75" customHeight="1" x14ac:dyDescent="0.2">
      <c r="A1" s="2967"/>
      <c r="B1" s="2967"/>
      <c r="C1" s="2967"/>
      <c r="D1" s="2967"/>
      <c r="E1" s="2967"/>
      <c r="F1" s="2967"/>
      <c r="G1" s="2967"/>
      <c r="H1" s="2967"/>
      <c r="I1" s="2967"/>
      <c r="J1" s="2967"/>
      <c r="K1" s="2967"/>
      <c r="L1" s="2967"/>
      <c r="M1" s="2967"/>
      <c r="N1" s="2967"/>
      <c r="O1" s="587"/>
      <c r="P1" s="587"/>
      <c r="Q1" s="2968" t="s">
        <v>222</v>
      </c>
      <c r="R1" s="2968"/>
      <c r="S1" s="2968"/>
      <c r="T1" s="2968"/>
      <c r="U1" s="2969"/>
      <c r="V1" s="2970" t="s">
        <v>223</v>
      </c>
      <c r="W1" s="2972" t="s">
        <v>224</v>
      </c>
      <c r="X1" s="93" t="s">
        <v>225</v>
      </c>
      <c r="Y1" s="94"/>
      <c r="Z1" s="95"/>
      <c r="AA1" s="593"/>
    </row>
    <row r="2" spans="1:27" ht="48" x14ac:dyDescent="0.2">
      <c r="A2" s="96" t="s">
        <v>226</v>
      </c>
      <c r="B2" s="97" t="s">
        <v>227</v>
      </c>
      <c r="C2" s="96" t="s">
        <v>228</v>
      </c>
      <c r="D2" s="97" t="s">
        <v>229</v>
      </c>
      <c r="E2" s="98" t="s">
        <v>230</v>
      </c>
      <c r="F2" s="2975" t="s">
        <v>6841</v>
      </c>
      <c r="G2" s="2976"/>
      <c r="H2" s="2976"/>
      <c r="I2" s="2976"/>
      <c r="J2" s="2977"/>
      <c r="K2" s="96" t="s">
        <v>231</v>
      </c>
      <c r="L2" s="96" t="s">
        <v>232</v>
      </c>
      <c r="M2" s="99" t="s">
        <v>233</v>
      </c>
      <c r="N2" s="96" t="s">
        <v>234</v>
      </c>
      <c r="O2" s="588"/>
      <c r="P2" s="96" t="s">
        <v>4754</v>
      </c>
      <c r="Q2" s="584" t="s">
        <v>235</v>
      </c>
      <c r="R2" s="100" t="s">
        <v>236</v>
      </c>
      <c r="S2" s="2973" t="s">
        <v>237</v>
      </c>
      <c r="T2" s="2974"/>
      <c r="U2" s="100" t="s">
        <v>101</v>
      </c>
      <c r="V2" s="2971"/>
      <c r="W2" s="2972"/>
      <c r="X2" s="117" t="s">
        <v>238</v>
      </c>
      <c r="Y2" s="1511"/>
      <c r="Z2" s="115"/>
    </row>
    <row r="3" spans="1:27" ht="18" customHeight="1" x14ac:dyDescent="0.2">
      <c r="A3" s="101" t="s">
        <v>239</v>
      </c>
      <c r="B3" s="102" t="s">
        <v>240</v>
      </c>
      <c r="C3" s="103" t="s">
        <v>240</v>
      </c>
      <c r="D3" s="102" t="s">
        <v>241</v>
      </c>
      <c r="E3" s="102" t="s">
        <v>242</v>
      </c>
      <c r="F3" s="589" t="s">
        <v>243</v>
      </c>
      <c r="G3" s="1599" t="s">
        <v>377</v>
      </c>
      <c r="H3" s="1599" t="s">
        <v>379</v>
      </c>
      <c r="I3" s="1598"/>
      <c r="J3" s="1598"/>
      <c r="K3" s="590" t="s">
        <v>244</v>
      </c>
      <c r="L3" s="101" t="s">
        <v>245</v>
      </c>
      <c r="M3" s="104">
        <v>1</v>
      </c>
      <c r="N3" s="101" t="s">
        <v>246</v>
      </c>
      <c r="O3" s="630"/>
      <c r="P3" s="589" t="s">
        <v>240</v>
      </c>
      <c r="Q3" s="585">
        <v>200</v>
      </c>
      <c r="R3" s="105" t="s">
        <v>247</v>
      </c>
      <c r="S3" s="105" t="s">
        <v>248</v>
      </c>
      <c r="T3" s="105" t="s">
        <v>248</v>
      </c>
      <c r="U3" s="105" t="s">
        <v>249</v>
      </c>
      <c r="V3" s="106"/>
      <c r="W3" s="107"/>
      <c r="X3" s="1518" t="s">
        <v>250</v>
      </c>
      <c r="Y3" s="1510"/>
      <c r="Z3" s="1519"/>
    </row>
    <row r="4" spans="1:27" ht="18" customHeight="1" x14ac:dyDescent="0.2">
      <c r="A4" s="108" t="s">
        <v>251</v>
      </c>
      <c r="B4" s="109"/>
      <c r="C4" s="110" t="s">
        <v>252</v>
      </c>
      <c r="D4" s="111" t="s">
        <v>253</v>
      </c>
      <c r="E4" s="111" t="s">
        <v>254</v>
      </c>
      <c r="F4" s="589"/>
      <c r="G4" s="1599" t="s">
        <v>6898</v>
      </c>
      <c r="H4" s="1599" t="s">
        <v>6899</v>
      </c>
      <c r="I4" s="1599" t="s">
        <v>6900</v>
      </c>
      <c r="J4" s="1599" t="s">
        <v>6901</v>
      </c>
      <c r="K4" s="591" t="s">
        <v>256</v>
      </c>
      <c r="L4" s="110" t="s">
        <v>257</v>
      </c>
      <c r="M4" s="112">
        <v>2</v>
      </c>
      <c r="N4" s="110" t="s">
        <v>258</v>
      </c>
      <c r="O4" s="630"/>
      <c r="P4" s="589" t="s">
        <v>240</v>
      </c>
      <c r="Q4" s="585">
        <v>300</v>
      </c>
      <c r="R4" s="105" t="s">
        <v>247</v>
      </c>
      <c r="S4" s="105" t="s">
        <v>259</v>
      </c>
      <c r="T4" s="105" t="s">
        <v>259</v>
      </c>
      <c r="U4" s="105" t="s">
        <v>260</v>
      </c>
      <c r="V4" s="106"/>
      <c r="W4" s="107"/>
      <c r="X4" s="117" t="s">
        <v>261</v>
      </c>
      <c r="Y4" s="1511"/>
      <c r="Z4" s="115"/>
    </row>
    <row r="5" spans="1:27" ht="18" customHeight="1" x14ac:dyDescent="0.2">
      <c r="C5" s="108" t="s">
        <v>262</v>
      </c>
      <c r="D5" s="111" t="s">
        <v>263</v>
      </c>
      <c r="E5" s="111" t="s">
        <v>264</v>
      </c>
      <c r="F5" s="589" t="s">
        <v>255</v>
      </c>
      <c r="G5" s="1599" t="s">
        <v>381</v>
      </c>
      <c r="H5" s="1599" t="s">
        <v>383</v>
      </c>
      <c r="I5" s="1598" t="s">
        <v>6887</v>
      </c>
      <c r="J5" s="1598"/>
      <c r="K5" s="114"/>
      <c r="L5" s="110" t="s">
        <v>266</v>
      </c>
      <c r="M5" s="114"/>
      <c r="N5" s="110" t="s">
        <v>267</v>
      </c>
      <c r="O5" s="630"/>
      <c r="P5" s="589"/>
      <c r="Q5" s="586"/>
      <c r="R5" s="106"/>
      <c r="S5" s="106"/>
      <c r="T5" s="106"/>
      <c r="U5" s="106"/>
      <c r="V5" s="106"/>
      <c r="W5" s="107"/>
      <c r="X5" s="117" t="s">
        <v>6821</v>
      </c>
      <c r="Y5" s="1511"/>
      <c r="Z5" s="115"/>
    </row>
    <row r="6" spans="1:27" ht="18" customHeight="1" x14ac:dyDescent="0.2">
      <c r="D6" s="111" t="s">
        <v>268</v>
      </c>
      <c r="E6" s="111" t="s">
        <v>269</v>
      </c>
      <c r="F6" s="589" t="s">
        <v>265</v>
      </c>
      <c r="G6" s="1599" t="s">
        <v>385</v>
      </c>
      <c r="H6" s="1599" t="s">
        <v>387</v>
      </c>
      <c r="I6" s="1598"/>
      <c r="J6" s="1598"/>
      <c r="K6" s="115"/>
      <c r="L6" s="110" t="s">
        <v>270</v>
      </c>
      <c r="N6" s="110" t="s">
        <v>271</v>
      </c>
      <c r="O6" s="630"/>
      <c r="P6" s="582">
        <f>'別紙1 活動計画書'!M72</f>
        <v>0</v>
      </c>
      <c r="Q6" s="585">
        <v>1</v>
      </c>
      <c r="R6" s="105" t="s">
        <v>272</v>
      </c>
      <c r="S6" s="105" t="s">
        <v>273</v>
      </c>
      <c r="T6" s="105" t="s">
        <v>274</v>
      </c>
      <c r="U6" s="105" t="s">
        <v>275</v>
      </c>
      <c r="V6" s="116">
        <f>COUNTIF(活動記録!$G$9:$L$29,【選択肢】!Q6)</f>
        <v>0</v>
      </c>
      <c r="W6" s="107"/>
      <c r="X6" s="117" t="s">
        <v>6822</v>
      </c>
      <c r="Y6" s="1511"/>
      <c r="Z6" s="115"/>
    </row>
    <row r="7" spans="1:27" ht="18" customHeight="1" x14ac:dyDescent="0.2">
      <c r="A7" s="118"/>
      <c r="B7" s="118"/>
      <c r="C7" s="118"/>
      <c r="D7" s="119" t="s">
        <v>276</v>
      </c>
      <c r="E7" s="111" t="s">
        <v>277</v>
      </c>
      <c r="F7" s="1597" t="s">
        <v>6880</v>
      </c>
      <c r="G7" s="1598" t="s">
        <v>6888</v>
      </c>
      <c r="H7" s="1598" t="s">
        <v>6889</v>
      </c>
      <c r="I7" s="1598" t="s">
        <v>6890</v>
      </c>
      <c r="J7" s="1598" t="s">
        <v>6891</v>
      </c>
      <c r="K7" s="115"/>
      <c r="L7" s="110" t="s">
        <v>278</v>
      </c>
      <c r="M7" s="118"/>
      <c r="N7" s="110" t="s">
        <v>4751</v>
      </c>
      <c r="O7" s="630"/>
      <c r="P7" s="582">
        <f>'別紙1 活動計画書'!M73</f>
        <v>0</v>
      </c>
      <c r="Q7" s="585">
        <v>2</v>
      </c>
      <c r="R7" s="105" t="s">
        <v>272</v>
      </c>
      <c r="S7" s="105" t="s">
        <v>273</v>
      </c>
      <c r="T7" s="105" t="s">
        <v>163</v>
      </c>
      <c r="U7" s="105" t="s">
        <v>279</v>
      </c>
      <c r="V7" s="116">
        <f>COUNTIF(活動記録!$G$9:$L$29,【選択肢】!Q7)</f>
        <v>0</v>
      </c>
      <c r="W7" s="107"/>
      <c r="X7" s="117" t="s">
        <v>280</v>
      </c>
      <c r="Y7" s="1511"/>
      <c r="Z7" s="115"/>
    </row>
    <row r="8" spans="1:27" ht="18" customHeight="1" x14ac:dyDescent="0.2">
      <c r="A8" s="118"/>
      <c r="B8" s="118"/>
      <c r="C8" s="118"/>
      <c r="D8" s="118"/>
      <c r="E8" s="111" t="s">
        <v>281</v>
      </c>
      <c r="F8" s="1599" t="s">
        <v>6882</v>
      </c>
      <c r="G8" s="1599" t="s">
        <v>6892</v>
      </c>
      <c r="H8" s="1599" t="s">
        <v>6893</v>
      </c>
      <c r="I8" s="1599"/>
      <c r="J8" s="1599"/>
      <c r="K8" s="115"/>
      <c r="L8" s="110" t="s">
        <v>282</v>
      </c>
      <c r="M8" s="118"/>
      <c r="N8" s="110" t="s">
        <v>4752</v>
      </c>
      <c r="O8" s="630"/>
      <c r="P8" s="582" t="s">
        <v>240</v>
      </c>
      <c r="Q8" s="585">
        <v>3</v>
      </c>
      <c r="R8" s="105" t="s">
        <v>272</v>
      </c>
      <c r="S8" s="105" t="s">
        <v>105</v>
      </c>
      <c r="T8" s="105" t="s">
        <v>105</v>
      </c>
      <c r="U8" s="105" t="s">
        <v>407</v>
      </c>
      <c r="V8" s="116">
        <f>COUNTIF(活動記録!$G$9:$L$29,【選択肢】!Q8)</f>
        <v>0</v>
      </c>
      <c r="W8" s="107"/>
      <c r="X8" s="117"/>
      <c r="Y8" s="1511"/>
      <c r="Z8" s="115"/>
    </row>
    <row r="9" spans="1:27" ht="18" customHeight="1" x14ac:dyDescent="0.2">
      <c r="A9" s="118"/>
      <c r="B9" s="118"/>
      <c r="C9" s="118"/>
      <c r="D9" s="118"/>
      <c r="E9" s="111" t="s">
        <v>283</v>
      </c>
      <c r="F9" s="1599" t="s">
        <v>6884</v>
      </c>
      <c r="G9" s="1599" t="s">
        <v>6894</v>
      </c>
      <c r="H9" s="1599" t="s">
        <v>6895</v>
      </c>
      <c r="I9" s="1599"/>
      <c r="J9" s="1599"/>
      <c r="K9" s="115"/>
      <c r="L9" s="110" t="s">
        <v>284</v>
      </c>
      <c r="M9" s="118"/>
      <c r="N9" s="113" t="s">
        <v>4753</v>
      </c>
      <c r="O9" s="630"/>
      <c r="P9" s="582">
        <f>'別紙1 活動計画書'!M75</f>
        <v>0</v>
      </c>
      <c r="Q9" s="585">
        <v>4</v>
      </c>
      <c r="R9" s="105" t="s">
        <v>272</v>
      </c>
      <c r="S9" s="105" t="s">
        <v>169</v>
      </c>
      <c r="T9" s="105" t="s">
        <v>285</v>
      </c>
      <c r="U9" s="105" t="s">
        <v>286</v>
      </c>
      <c r="V9" s="116">
        <f>COUNTIF(活動記録!$G$9:$L$29,【選択肢】!Q9)</f>
        <v>0</v>
      </c>
      <c r="W9" s="107"/>
      <c r="X9" s="1518" t="s">
        <v>287</v>
      </c>
      <c r="Y9" s="1510"/>
      <c r="Z9" s="1519"/>
    </row>
    <row r="10" spans="1:27" ht="18" customHeight="1" x14ac:dyDescent="0.2">
      <c r="A10" s="118"/>
      <c r="B10" s="118"/>
      <c r="C10" s="118"/>
      <c r="D10" s="118"/>
      <c r="E10" s="111" t="s">
        <v>288</v>
      </c>
      <c r="F10" s="1599" t="s">
        <v>6886</v>
      </c>
      <c r="G10" s="1599" t="s">
        <v>6896</v>
      </c>
      <c r="H10" s="1599" t="s">
        <v>6897</v>
      </c>
      <c r="I10" s="1599"/>
      <c r="J10" s="1599"/>
      <c r="K10" s="115"/>
      <c r="L10" s="110" t="s">
        <v>289</v>
      </c>
      <c r="M10" s="118"/>
      <c r="N10" s="113"/>
      <c r="O10" s="630"/>
      <c r="P10" s="582">
        <f>'別紙1 活動計画書'!M76</f>
        <v>0</v>
      </c>
      <c r="Q10" s="585">
        <v>5</v>
      </c>
      <c r="R10" s="105" t="s">
        <v>272</v>
      </c>
      <c r="S10" s="105" t="s">
        <v>169</v>
      </c>
      <c r="T10" s="105" t="s">
        <v>285</v>
      </c>
      <c r="U10" s="105" t="s">
        <v>290</v>
      </c>
      <c r="V10" s="116">
        <f>COUNTIF(活動記録!$G$9:$L$29,【選択肢】!Q10)</f>
        <v>0</v>
      </c>
      <c r="W10" s="107"/>
      <c r="X10" s="1520" t="s">
        <v>291</v>
      </c>
      <c r="Y10" s="1508"/>
      <c r="Z10" s="1521"/>
    </row>
    <row r="11" spans="1:27" ht="18" customHeight="1" x14ac:dyDescent="0.2">
      <c r="A11" s="118"/>
      <c r="B11" s="118"/>
      <c r="C11" s="118"/>
      <c r="D11" s="118"/>
      <c r="E11" s="108" t="s">
        <v>292</v>
      </c>
      <c r="F11" s="117"/>
      <c r="G11" s="583"/>
      <c r="H11" s="583"/>
      <c r="I11" s="1511"/>
      <c r="J11" s="1511"/>
      <c r="K11" s="115"/>
      <c r="L11" s="110" t="s">
        <v>293</v>
      </c>
      <c r="M11" s="118"/>
      <c r="N11" s="118"/>
      <c r="O11" s="630"/>
      <c r="P11" s="582" t="s">
        <v>240</v>
      </c>
      <c r="Q11" s="585">
        <v>6</v>
      </c>
      <c r="R11" s="105" t="s">
        <v>272</v>
      </c>
      <c r="S11" s="105" t="s">
        <v>169</v>
      </c>
      <c r="T11" s="105" t="s">
        <v>285</v>
      </c>
      <c r="U11" s="105" t="s">
        <v>294</v>
      </c>
      <c r="V11" s="116">
        <f>COUNTIF(活動記録!$G$9:$L$29,【選択肢】!Q11)</f>
        <v>0</v>
      </c>
      <c r="W11" s="107"/>
      <c r="X11" s="1522" t="s">
        <v>295</v>
      </c>
      <c r="Y11" s="1509"/>
      <c r="Z11" s="1523"/>
    </row>
    <row r="12" spans="1:27" ht="18" customHeight="1" x14ac:dyDescent="0.2">
      <c r="A12" s="118"/>
      <c r="B12" s="118"/>
      <c r="C12" s="118"/>
      <c r="D12" s="118"/>
      <c r="E12" s="118"/>
      <c r="F12" s="118"/>
      <c r="G12" s="118"/>
      <c r="H12" s="118"/>
      <c r="I12" s="118"/>
      <c r="J12" s="118"/>
      <c r="K12" s="118"/>
      <c r="L12" s="110" t="s">
        <v>296</v>
      </c>
      <c r="M12" s="118"/>
      <c r="N12" s="118"/>
      <c r="O12" s="630"/>
      <c r="P12" s="582">
        <f>'別紙1 活動計画書'!M78</f>
        <v>0</v>
      </c>
      <c r="Q12" s="585">
        <v>7</v>
      </c>
      <c r="R12" s="105" t="s">
        <v>272</v>
      </c>
      <c r="S12" s="105" t="s">
        <v>169</v>
      </c>
      <c r="T12" s="105" t="s">
        <v>44</v>
      </c>
      <c r="U12" s="105" t="s">
        <v>297</v>
      </c>
      <c r="V12" s="116">
        <f>COUNTIF(活動記録!$G$9:$L$29,【選択肢】!Q12)</f>
        <v>0</v>
      </c>
      <c r="W12" s="107"/>
      <c r="X12" s="1524" t="s">
        <v>6854</v>
      </c>
      <c r="Y12" s="120"/>
      <c r="Z12" s="1525"/>
    </row>
    <row r="13" spans="1:27" ht="18" customHeight="1" x14ac:dyDescent="0.2">
      <c r="L13" s="110" t="s">
        <v>298</v>
      </c>
      <c r="O13" s="630"/>
      <c r="P13" s="582">
        <f>'別紙1 活動計画書'!M79</f>
        <v>0</v>
      </c>
      <c r="Q13" s="585">
        <v>8</v>
      </c>
      <c r="R13" s="105" t="s">
        <v>272</v>
      </c>
      <c r="S13" s="105" t="s">
        <v>169</v>
      </c>
      <c r="T13" s="105" t="s">
        <v>44</v>
      </c>
      <c r="U13" s="105" t="s">
        <v>299</v>
      </c>
      <c r="V13" s="116">
        <f>COUNTIF(活動記録!$G$9:$L$29,【選択肢】!Q13)</f>
        <v>0</v>
      </c>
      <c r="X13" s="1524" t="s">
        <v>300</v>
      </c>
      <c r="Y13" s="120"/>
      <c r="Z13" s="1525"/>
    </row>
    <row r="14" spans="1:27" ht="18" customHeight="1" x14ac:dyDescent="0.2">
      <c r="L14" s="110" t="s">
        <v>301</v>
      </c>
      <c r="O14" s="630"/>
      <c r="P14" s="582" t="s">
        <v>240</v>
      </c>
      <c r="Q14" s="585">
        <v>9</v>
      </c>
      <c r="R14" s="105" t="s">
        <v>272</v>
      </c>
      <c r="S14" s="105" t="s">
        <v>169</v>
      </c>
      <c r="T14" s="105" t="s">
        <v>44</v>
      </c>
      <c r="U14" s="105" t="s">
        <v>302</v>
      </c>
      <c r="V14" s="116">
        <f>COUNTIF(活動記録!$G$9:$L$29,【選択肢】!Q14)</f>
        <v>0</v>
      </c>
      <c r="X14" s="1524" t="s">
        <v>303</v>
      </c>
      <c r="Y14" s="120"/>
      <c r="Z14" s="1525"/>
    </row>
    <row r="15" spans="1:27" ht="18" customHeight="1" x14ac:dyDescent="0.2">
      <c r="L15" s="113" t="s">
        <v>304</v>
      </c>
      <c r="O15" s="630"/>
      <c r="P15" s="582">
        <f>'別紙1 活動計画書'!M81</f>
        <v>0</v>
      </c>
      <c r="Q15" s="585">
        <v>10</v>
      </c>
      <c r="R15" s="105" t="s">
        <v>272</v>
      </c>
      <c r="S15" s="105" t="s">
        <v>169</v>
      </c>
      <c r="T15" s="105" t="s">
        <v>45</v>
      </c>
      <c r="U15" s="105" t="s">
        <v>305</v>
      </c>
      <c r="V15" s="116">
        <f>COUNTIF(活動記録!$G$9:$L$29,【選択肢】!Q15)</f>
        <v>0</v>
      </c>
      <c r="X15" s="1524" t="s">
        <v>306</v>
      </c>
      <c r="Y15" s="120"/>
      <c r="Z15" s="1525"/>
    </row>
    <row r="16" spans="1:27" ht="18" customHeight="1" x14ac:dyDescent="0.2">
      <c r="O16" s="630"/>
      <c r="P16" s="582" t="s">
        <v>240</v>
      </c>
      <c r="Q16" s="585">
        <v>11</v>
      </c>
      <c r="R16" s="105" t="s">
        <v>272</v>
      </c>
      <c r="S16" s="105" t="s">
        <v>169</v>
      </c>
      <c r="T16" s="105" t="s">
        <v>45</v>
      </c>
      <c r="U16" s="105" t="s">
        <v>307</v>
      </c>
      <c r="V16" s="116">
        <f>COUNTIF(活動記録!$G$9:$L$29,【選択肢】!Q16)</f>
        <v>0</v>
      </c>
      <c r="X16" s="117"/>
      <c r="Y16" s="1508"/>
      <c r="Z16" s="1521"/>
    </row>
    <row r="17" spans="1:26" ht="18" customHeight="1" x14ac:dyDescent="0.2">
      <c r="A17" s="1503" t="s">
        <v>4757</v>
      </c>
      <c r="B17" s="1504" t="s">
        <v>4759</v>
      </c>
      <c r="C17" s="2965" t="s">
        <v>4763</v>
      </c>
      <c r="D17" s="2965"/>
      <c r="E17" s="2965"/>
      <c r="F17" s="2965"/>
      <c r="G17" s="2966"/>
      <c r="H17" s="1504" t="s">
        <v>5006</v>
      </c>
      <c r="I17" s="1559" t="s">
        <v>6872</v>
      </c>
      <c r="J17" s="631"/>
      <c r="O17" s="630"/>
      <c r="P17" s="582" t="s">
        <v>240</v>
      </c>
      <c r="Q17" s="585">
        <v>12</v>
      </c>
      <c r="R17" s="105" t="s">
        <v>272</v>
      </c>
      <c r="S17" s="105" t="s">
        <v>169</v>
      </c>
      <c r="T17" s="105" t="s">
        <v>45</v>
      </c>
      <c r="U17" s="105" t="s">
        <v>308</v>
      </c>
      <c r="V17" s="116">
        <f>COUNTIF(活動記録!$G$9:$L$29,【選択肢】!Q17)</f>
        <v>0</v>
      </c>
      <c r="X17" s="1520" t="s">
        <v>309</v>
      </c>
      <c r="Y17" s="1511"/>
      <c r="Z17" s="115"/>
    </row>
    <row r="18" spans="1:26" ht="18" customHeight="1" x14ac:dyDescent="0.2">
      <c r="A18" s="589">
        <v>1</v>
      </c>
      <c r="B18" s="596" t="s">
        <v>4746</v>
      </c>
      <c r="C18" s="589" t="s">
        <v>4760</v>
      </c>
      <c r="D18" s="589"/>
      <c r="E18" s="589"/>
      <c r="F18" s="589"/>
      <c r="G18" s="1402"/>
      <c r="H18" s="589">
        <v>0.5</v>
      </c>
      <c r="I18" s="589" t="s">
        <v>6873</v>
      </c>
      <c r="J18" s="1511"/>
      <c r="O18" s="630"/>
      <c r="P18" s="582" t="s">
        <v>240</v>
      </c>
      <c r="Q18" s="585">
        <v>101</v>
      </c>
      <c r="R18" s="105" t="s">
        <v>272</v>
      </c>
      <c r="S18" s="105" t="s">
        <v>169</v>
      </c>
      <c r="T18" s="105" t="s">
        <v>45</v>
      </c>
      <c r="U18" s="105" t="s">
        <v>6925</v>
      </c>
      <c r="V18" s="116">
        <f>COUNTIF(活動記録!$G$9:$L$29,【選択肢】!Q18)</f>
        <v>0</v>
      </c>
      <c r="X18" s="1522" t="s">
        <v>6850</v>
      </c>
      <c r="Y18" s="1508"/>
      <c r="Z18" s="1521"/>
    </row>
    <row r="19" spans="1:26" ht="18" customHeight="1" x14ac:dyDescent="0.2">
      <c r="A19" s="589">
        <v>2</v>
      </c>
      <c r="B19" s="596" t="s">
        <v>4683</v>
      </c>
      <c r="C19" s="589" t="s">
        <v>4760</v>
      </c>
      <c r="D19" s="589"/>
      <c r="E19" s="589"/>
      <c r="F19" s="589"/>
      <c r="G19" s="1402"/>
      <c r="H19" s="589">
        <v>1</v>
      </c>
      <c r="I19" s="589" t="s">
        <v>6874</v>
      </c>
      <c r="J19" s="1511"/>
      <c r="O19" s="630"/>
      <c r="P19" s="582">
        <f>'別紙1 活動計画書'!M85</f>
        <v>0</v>
      </c>
      <c r="Q19" s="585">
        <v>13</v>
      </c>
      <c r="R19" s="105" t="s">
        <v>272</v>
      </c>
      <c r="S19" s="105" t="s">
        <v>169</v>
      </c>
      <c r="T19" s="105" t="s">
        <v>46</v>
      </c>
      <c r="U19" s="105" t="s">
        <v>310</v>
      </c>
      <c r="V19" s="116">
        <f>COUNTIF(活動記録!$G$9:$L$29,【選択肢】!Q19)</f>
        <v>0</v>
      </c>
      <c r="X19" s="1524" t="s">
        <v>6855</v>
      </c>
      <c r="Y19" s="1508"/>
      <c r="Z19" s="1521"/>
    </row>
    <row r="20" spans="1:26" ht="18" customHeight="1" x14ac:dyDescent="0.2">
      <c r="A20" s="589">
        <v>3</v>
      </c>
      <c r="B20" s="596" t="s">
        <v>4684</v>
      </c>
      <c r="C20" s="589" t="s">
        <v>4761</v>
      </c>
      <c r="D20" s="589" t="s">
        <v>4950</v>
      </c>
      <c r="E20" s="589" t="s">
        <v>4762</v>
      </c>
      <c r="F20" s="589" t="s">
        <v>4951</v>
      </c>
      <c r="G20" s="1402" t="s">
        <v>4952</v>
      </c>
      <c r="H20" s="589">
        <v>1.5</v>
      </c>
      <c r="I20" s="1511"/>
      <c r="J20" s="1511"/>
      <c r="O20" s="630"/>
      <c r="P20" s="582" t="s">
        <v>240</v>
      </c>
      <c r="Q20" s="585">
        <v>14</v>
      </c>
      <c r="R20" s="105" t="s">
        <v>272</v>
      </c>
      <c r="S20" s="105" t="s">
        <v>169</v>
      </c>
      <c r="T20" s="105" t="s">
        <v>46</v>
      </c>
      <c r="U20" s="105" t="s">
        <v>311</v>
      </c>
      <c r="V20" s="116">
        <f>COUNTIF(活動記録!$G$9:$L$29,【選択肢】!Q20)</f>
        <v>0</v>
      </c>
      <c r="X20" s="1524" t="s">
        <v>300</v>
      </c>
      <c r="Y20" s="1511"/>
      <c r="Z20" s="115"/>
    </row>
    <row r="21" spans="1:26" ht="18" customHeight="1" x14ac:dyDescent="0.2">
      <c r="A21" s="589">
        <v>4</v>
      </c>
      <c r="B21" s="596" t="s">
        <v>4758</v>
      </c>
      <c r="C21" s="589" t="s">
        <v>4760</v>
      </c>
      <c r="D21" s="589"/>
      <c r="E21" s="589"/>
      <c r="F21" s="589"/>
      <c r="G21" s="1402"/>
      <c r="H21" s="589">
        <v>2</v>
      </c>
      <c r="I21" s="1511"/>
      <c r="O21" s="630"/>
      <c r="P21" s="582" t="s">
        <v>240</v>
      </c>
      <c r="Q21" s="585">
        <v>15</v>
      </c>
      <c r="R21" s="105" t="s">
        <v>272</v>
      </c>
      <c r="S21" s="105" t="s">
        <v>169</v>
      </c>
      <c r="T21" s="105" t="s">
        <v>46</v>
      </c>
      <c r="U21" s="105" t="s">
        <v>312</v>
      </c>
      <c r="V21" s="116">
        <f>COUNTIF(活動記録!$G$9:$L$29,【選択肢】!Q21)</f>
        <v>0</v>
      </c>
      <c r="X21" s="2962" t="s">
        <v>6856</v>
      </c>
      <c r="Y21" s="2963"/>
      <c r="Z21" s="2964"/>
    </row>
    <row r="22" spans="1:26" ht="18" customHeight="1" x14ac:dyDescent="0.2">
      <c r="A22" s="589">
        <v>5</v>
      </c>
      <c r="B22" s="596" t="s">
        <v>4764</v>
      </c>
      <c r="C22" s="589" t="s">
        <v>4760</v>
      </c>
      <c r="D22" s="589"/>
      <c r="E22" s="589"/>
      <c r="F22" s="589"/>
      <c r="G22" s="1402"/>
      <c r="H22" s="589">
        <v>2.5</v>
      </c>
      <c r="I22" s="1511"/>
      <c r="J22" s="1511"/>
      <c r="O22" s="630"/>
      <c r="P22" s="582" t="s">
        <v>240</v>
      </c>
      <c r="Q22" s="585">
        <v>16</v>
      </c>
      <c r="R22" s="105" t="s">
        <v>272</v>
      </c>
      <c r="S22" s="105" t="s">
        <v>169</v>
      </c>
      <c r="T22" s="105" t="s">
        <v>120</v>
      </c>
      <c r="U22" s="105" t="s">
        <v>313</v>
      </c>
      <c r="V22" s="116">
        <f>COUNTIF(活動記録!$G$9:$L$29,【選択肢】!Q22)</f>
        <v>0</v>
      </c>
      <c r="X22" s="2962"/>
      <c r="Y22" s="2963"/>
      <c r="Z22" s="2964"/>
    </row>
    <row r="23" spans="1:26" ht="18" customHeight="1" x14ac:dyDescent="0.2">
      <c r="A23" s="589">
        <v>6</v>
      </c>
      <c r="B23" s="596" t="s">
        <v>4765</v>
      </c>
      <c r="C23" s="589" t="s">
        <v>4760</v>
      </c>
      <c r="D23" s="589"/>
      <c r="E23" s="589"/>
      <c r="F23" s="589"/>
      <c r="G23" s="1402"/>
      <c r="H23" s="589">
        <v>3</v>
      </c>
      <c r="I23" s="1511"/>
      <c r="J23" s="1511"/>
      <c r="O23" s="630"/>
      <c r="P23" s="582">
        <f>'別紙1 活動計画書'!B105</f>
        <v>0</v>
      </c>
      <c r="Q23" s="585">
        <v>17</v>
      </c>
      <c r="R23" s="105" t="s">
        <v>272</v>
      </c>
      <c r="S23" s="105" t="s">
        <v>314</v>
      </c>
      <c r="T23" s="105" t="s">
        <v>314</v>
      </c>
      <c r="U23" s="105" t="s">
        <v>315</v>
      </c>
      <c r="V23" s="116">
        <f>COUNTIF(活動記録!$G$9:$L$29,【選択肢】!Q23)</f>
        <v>0</v>
      </c>
      <c r="W23" s="1533"/>
      <c r="X23" s="117"/>
      <c r="Y23" s="1508"/>
      <c r="Z23" s="1521"/>
    </row>
    <row r="24" spans="1:26" ht="18" customHeight="1" x14ac:dyDescent="0.2">
      <c r="A24" s="589">
        <v>7</v>
      </c>
      <c r="H24" s="589">
        <v>3.5</v>
      </c>
      <c r="I24" s="1511"/>
      <c r="J24" s="1511"/>
      <c r="O24" s="630"/>
      <c r="P24" s="582">
        <f>'別紙1 活動計画書'!B106</f>
        <v>0</v>
      </c>
      <c r="Q24" s="585">
        <v>18</v>
      </c>
      <c r="R24" s="105" t="s">
        <v>272</v>
      </c>
      <c r="S24" s="105" t="s">
        <v>314</v>
      </c>
      <c r="T24" s="105" t="s">
        <v>314</v>
      </c>
      <c r="U24" s="105" t="s">
        <v>316</v>
      </c>
      <c r="V24" s="1532">
        <f>COUNTIF(活動記録!$G$9:$L$29,【選択肢】!Q24)</f>
        <v>0</v>
      </c>
      <c r="X24" s="1522" t="s">
        <v>6846</v>
      </c>
      <c r="Y24" s="1508"/>
      <c r="Z24" s="1521"/>
    </row>
    <row r="25" spans="1:26" ht="18" customHeight="1" x14ac:dyDescent="0.2">
      <c r="A25" s="589">
        <v>8</v>
      </c>
      <c r="H25" s="589">
        <v>4</v>
      </c>
      <c r="I25" s="1511"/>
      <c r="J25" s="1511"/>
      <c r="O25" s="630"/>
      <c r="P25" s="582">
        <f>'別紙1 活動計画書'!B107</f>
        <v>0</v>
      </c>
      <c r="Q25" s="585">
        <v>19</v>
      </c>
      <c r="R25" s="105" t="s">
        <v>272</v>
      </c>
      <c r="S25" s="105" t="s">
        <v>314</v>
      </c>
      <c r="T25" s="105" t="s">
        <v>314</v>
      </c>
      <c r="U25" s="105" t="s">
        <v>317</v>
      </c>
      <c r="V25" s="116">
        <f>COUNTIF(活動記録!$G$9:$L$29,【選択肢】!Q25)</f>
        <v>0</v>
      </c>
      <c r="X25" s="1524" t="s">
        <v>6852</v>
      </c>
      <c r="Y25" s="1508"/>
      <c r="Z25" s="1521"/>
    </row>
    <row r="26" spans="1:26" ht="18" customHeight="1" x14ac:dyDescent="0.2">
      <c r="A26" s="589">
        <v>9</v>
      </c>
      <c r="H26" s="589">
        <v>4.5</v>
      </c>
      <c r="I26" s="1511"/>
      <c r="J26" s="1511"/>
      <c r="O26" s="630"/>
      <c r="P26" s="582">
        <f>'別紙1 活動計画書'!B108</f>
        <v>0</v>
      </c>
      <c r="Q26" s="585">
        <v>20</v>
      </c>
      <c r="R26" s="105" t="s">
        <v>272</v>
      </c>
      <c r="S26" s="105" t="s">
        <v>314</v>
      </c>
      <c r="T26" s="105" t="s">
        <v>314</v>
      </c>
      <c r="U26" s="105" t="s">
        <v>318</v>
      </c>
      <c r="V26" s="116">
        <f>COUNTIF(活動記録!$G$9:$L$29,【選択肢】!Q26)</f>
        <v>0</v>
      </c>
      <c r="X26" s="1524" t="s">
        <v>6857</v>
      </c>
      <c r="Y26" s="1508"/>
      <c r="Z26" s="1521"/>
    </row>
    <row r="27" spans="1:26" ht="18" customHeight="1" x14ac:dyDescent="0.2">
      <c r="A27" s="589">
        <v>10</v>
      </c>
      <c r="H27" s="589">
        <v>5</v>
      </c>
      <c r="I27" s="1511"/>
      <c r="J27" s="1511"/>
      <c r="O27" s="630"/>
      <c r="P27" s="582">
        <f>'別紙1 活動計画書'!M105</f>
        <v>0</v>
      </c>
      <c r="Q27" s="585">
        <v>21</v>
      </c>
      <c r="R27" s="105" t="s">
        <v>272</v>
      </c>
      <c r="S27" s="105" t="s">
        <v>314</v>
      </c>
      <c r="T27" s="105" t="s">
        <v>314</v>
      </c>
      <c r="U27" s="105" t="s">
        <v>319</v>
      </c>
      <c r="V27" s="116">
        <f>COUNTIF(活動記録!$G$9:$L$29,【選択肢】!Q27)</f>
        <v>0</v>
      </c>
      <c r="X27" s="1524" t="s">
        <v>6858</v>
      </c>
      <c r="Y27" s="1508"/>
      <c r="Z27" s="1521"/>
    </row>
    <row r="28" spans="1:26" ht="18" customHeight="1" x14ac:dyDescent="0.2">
      <c r="A28" s="589">
        <v>11</v>
      </c>
      <c r="H28" s="589">
        <v>5.5</v>
      </c>
      <c r="I28" s="1511"/>
      <c r="J28" s="1511"/>
      <c r="O28" s="630"/>
      <c r="P28" s="582">
        <f>'別紙1 活動計画書'!M106</f>
        <v>0</v>
      </c>
      <c r="Q28" s="585">
        <v>22</v>
      </c>
      <c r="R28" s="105" t="s">
        <v>272</v>
      </c>
      <c r="S28" s="105" t="s">
        <v>314</v>
      </c>
      <c r="T28" s="105" t="s">
        <v>314</v>
      </c>
      <c r="U28" s="105" t="s">
        <v>320</v>
      </c>
      <c r="V28" s="116">
        <f>COUNTIF(活動記録!$G$9:$L$29,【選択肢】!Q28)</f>
        <v>0</v>
      </c>
      <c r="X28" s="117"/>
      <c r="Y28" s="1508"/>
      <c r="Z28" s="1521"/>
    </row>
    <row r="29" spans="1:26" ht="18" customHeight="1" x14ac:dyDescent="0.2">
      <c r="A29" s="589">
        <v>12</v>
      </c>
      <c r="H29" s="589">
        <v>6</v>
      </c>
      <c r="I29" s="1511"/>
      <c r="J29" s="1511"/>
      <c r="O29" s="630"/>
      <c r="P29" s="582">
        <f>'別紙1 活動計画書'!M107</f>
        <v>0</v>
      </c>
      <c r="Q29" s="585">
        <v>23</v>
      </c>
      <c r="R29" s="105" t="s">
        <v>272</v>
      </c>
      <c r="S29" s="105" t="s">
        <v>314</v>
      </c>
      <c r="T29" s="105" t="s">
        <v>314</v>
      </c>
      <c r="U29" s="105" t="s">
        <v>321</v>
      </c>
      <c r="V29" s="116">
        <f>COUNTIF(活動記録!$G$9:$L$29,【選択肢】!Q29)</f>
        <v>0</v>
      </c>
      <c r="X29" s="1520" t="s">
        <v>327</v>
      </c>
      <c r="Y29" s="1508"/>
      <c r="Z29" s="1521"/>
    </row>
    <row r="30" spans="1:26" ht="18" customHeight="1" x14ac:dyDescent="0.2">
      <c r="H30" s="589">
        <v>6.5</v>
      </c>
      <c r="I30" s="1511"/>
      <c r="J30" s="1511"/>
      <c r="O30" s="630"/>
      <c r="P30" s="582">
        <f>'別紙1 活動計画書'!O114</f>
        <v>0</v>
      </c>
      <c r="Q30" s="585">
        <v>24</v>
      </c>
      <c r="R30" s="105" t="s">
        <v>322</v>
      </c>
      <c r="S30" s="105" t="s">
        <v>323</v>
      </c>
      <c r="T30" s="105" t="s">
        <v>324</v>
      </c>
      <c r="U30" s="105" t="s">
        <v>325</v>
      </c>
      <c r="V30" s="116">
        <f>COUNTIF(活動記録!$G$9:$L$29,【選択肢】!Q30)</f>
        <v>0</v>
      </c>
      <c r="X30" s="1522" t="s">
        <v>329</v>
      </c>
      <c r="Y30" s="1511"/>
      <c r="Z30" s="115"/>
    </row>
    <row r="31" spans="1:26" ht="18" customHeight="1" x14ac:dyDescent="0.2">
      <c r="H31" s="589">
        <v>7</v>
      </c>
      <c r="I31" s="1511"/>
      <c r="J31" s="1511"/>
      <c r="O31" s="630"/>
      <c r="P31" s="582">
        <f>'別紙1 活動計画書'!O115</f>
        <v>0</v>
      </c>
      <c r="Q31" s="585">
        <v>25</v>
      </c>
      <c r="R31" s="105" t="s">
        <v>322</v>
      </c>
      <c r="S31" s="105" t="s">
        <v>323</v>
      </c>
      <c r="T31" s="105" t="s">
        <v>324</v>
      </c>
      <c r="U31" s="105" t="s">
        <v>326</v>
      </c>
      <c r="V31" s="116">
        <f>COUNTIF(活動記録!$G$9:$L$29,【選択肢】!Q31)</f>
        <v>0</v>
      </c>
      <c r="X31" s="1524" t="s">
        <v>6842</v>
      </c>
      <c r="Y31" s="1508"/>
      <c r="Z31" s="1521"/>
    </row>
    <row r="32" spans="1:26" ht="18" customHeight="1" x14ac:dyDescent="0.2">
      <c r="H32" s="589">
        <v>7.5</v>
      </c>
      <c r="I32" s="1511"/>
      <c r="J32" s="1511"/>
      <c r="O32" s="630"/>
      <c r="P32" s="582">
        <f>'別紙1 活動計画書'!O116</f>
        <v>0</v>
      </c>
      <c r="Q32" s="585">
        <v>26</v>
      </c>
      <c r="R32" s="105" t="s">
        <v>322</v>
      </c>
      <c r="S32" s="105" t="s">
        <v>323</v>
      </c>
      <c r="T32" s="105" t="s">
        <v>324</v>
      </c>
      <c r="U32" s="105" t="s">
        <v>328</v>
      </c>
      <c r="V32" s="116">
        <f>COUNTIF(活動記録!$G$9:$L$29,【選択肢】!Q32)</f>
        <v>0</v>
      </c>
      <c r="X32" s="1524" t="s">
        <v>6843</v>
      </c>
      <c r="Y32" s="1509"/>
      <c r="Z32" s="1523"/>
    </row>
    <row r="33" spans="8:27" ht="18" customHeight="1" x14ac:dyDescent="0.2">
      <c r="H33" s="589">
        <v>8</v>
      </c>
      <c r="I33" s="1511"/>
      <c r="J33" s="1511"/>
      <c r="O33" s="630"/>
      <c r="P33" s="582">
        <f>'別紙1 活動計画書'!O117</f>
        <v>0</v>
      </c>
      <c r="Q33" s="585">
        <v>27</v>
      </c>
      <c r="R33" s="105" t="s">
        <v>322</v>
      </c>
      <c r="S33" s="105" t="s">
        <v>323</v>
      </c>
      <c r="T33" s="105" t="s">
        <v>324</v>
      </c>
      <c r="U33" s="105" t="s">
        <v>330</v>
      </c>
      <c r="V33" s="116">
        <f>COUNTIF(活動記録!$G$9:$L$29,【選択肢】!Q33)</f>
        <v>0</v>
      </c>
      <c r="X33" s="1524" t="s">
        <v>6845</v>
      </c>
      <c r="Y33" s="1508"/>
      <c r="Z33" s="1521"/>
    </row>
    <row r="34" spans="8:27" ht="18" customHeight="1" x14ac:dyDescent="0.2">
      <c r="H34" s="589">
        <v>8.5</v>
      </c>
      <c r="I34" s="1511"/>
      <c r="J34" s="1511"/>
      <c r="O34" s="630"/>
      <c r="P34" s="582">
        <f>'別紙1 活動計画書'!O118</f>
        <v>0</v>
      </c>
      <c r="Q34" s="585">
        <v>28</v>
      </c>
      <c r="R34" s="105" t="s">
        <v>322</v>
      </c>
      <c r="S34" s="105" t="s">
        <v>323</v>
      </c>
      <c r="T34" s="105" t="s">
        <v>163</v>
      </c>
      <c r="U34" s="105" t="s">
        <v>331</v>
      </c>
      <c r="V34" s="116">
        <f>COUNTIF(活動記録!$G$9:$L$29,【選択肢】!Q34)</f>
        <v>0</v>
      </c>
      <c r="W34" s="1531"/>
      <c r="X34" s="1534" t="s">
        <v>6844</v>
      </c>
      <c r="Y34" s="1528"/>
      <c r="Z34" s="1529"/>
    </row>
    <row r="35" spans="8:27" ht="18" customHeight="1" x14ac:dyDescent="0.2">
      <c r="H35" s="589">
        <v>9</v>
      </c>
      <c r="I35" s="1511"/>
      <c r="J35" s="1511"/>
      <c r="O35" s="630"/>
      <c r="P35" s="582" t="s">
        <v>240</v>
      </c>
      <c r="Q35" s="585">
        <v>29</v>
      </c>
      <c r="R35" s="105" t="s">
        <v>322</v>
      </c>
      <c r="S35" s="105" t="s">
        <v>332</v>
      </c>
      <c r="T35" s="105" t="s">
        <v>105</v>
      </c>
      <c r="U35" s="105" t="s">
        <v>333</v>
      </c>
      <c r="V35" s="116">
        <f>COUNTIF(活動記録!$G$9:$L$29,【選択肢】!Q35)</f>
        <v>0</v>
      </c>
      <c r="Y35" s="1508"/>
      <c r="Z35" s="1508"/>
      <c r="AA35" s="1511"/>
    </row>
    <row r="36" spans="8:27" ht="18" customHeight="1" x14ac:dyDescent="0.2">
      <c r="H36" s="589">
        <v>9.5</v>
      </c>
      <c r="I36" s="1511"/>
      <c r="J36" s="1511"/>
      <c r="O36" s="630"/>
      <c r="P36" s="582" t="s">
        <v>240</v>
      </c>
      <c r="Q36" s="585">
        <v>30</v>
      </c>
      <c r="R36" s="105" t="s">
        <v>322</v>
      </c>
      <c r="S36" s="105" t="s">
        <v>169</v>
      </c>
      <c r="T36" s="105" t="s">
        <v>285</v>
      </c>
      <c r="U36" s="105" t="s">
        <v>334</v>
      </c>
      <c r="V36" s="116">
        <f>COUNTIF(活動記録!$G$9:$L$29,【選択肢】!Q36)</f>
        <v>0</v>
      </c>
      <c r="Y36" s="1511"/>
      <c r="Z36" s="1511"/>
      <c r="AA36" s="1511"/>
    </row>
    <row r="37" spans="8:27" ht="18" customHeight="1" x14ac:dyDescent="0.2">
      <c r="H37" s="589">
        <v>10</v>
      </c>
      <c r="I37" s="1511"/>
      <c r="J37" s="1511"/>
      <c r="O37" s="630"/>
      <c r="P37" s="582" t="s">
        <v>240</v>
      </c>
      <c r="Q37" s="585">
        <v>31</v>
      </c>
      <c r="R37" s="105" t="s">
        <v>322</v>
      </c>
      <c r="S37" s="105" t="s">
        <v>169</v>
      </c>
      <c r="T37" s="105" t="s">
        <v>44</v>
      </c>
      <c r="U37" s="105" t="s">
        <v>335</v>
      </c>
      <c r="V37" s="116">
        <f>COUNTIF(活動記録!$G$9:$L$29,【選択肢】!Q37)</f>
        <v>0</v>
      </c>
      <c r="Y37" s="1511"/>
      <c r="Z37" s="1511"/>
      <c r="AA37" s="1511"/>
    </row>
    <row r="38" spans="8:27" ht="18" customHeight="1" x14ac:dyDescent="0.2">
      <c r="H38" s="589">
        <v>10.5</v>
      </c>
      <c r="I38" s="1511"/>
      <c r="J38" s="1511"/>
      <c r="O38" s="630"/>
      <c r="P38" s="582" t="s">
        <v>240</v>
      </c>
      <c r="Q38" s="585">
        <v>32</v>
      </c>
      <c r="R38" s="105" t="s">
        <v>322</v>
      </c>
      <c r="S38" s="105" t="s">
        <v>169</v>
      </c>
      <c r="T38" s="105" t="s">
        <v>45</v>
      </c>
      <c r="U38" s="105" t="s">
        <v>336</v>
      </c>
      <c r="V38" s="116">
        <f>COUNTIF(活動記録!$G$9:$L$29,【選択肢】!Q38)</f>
        <v>0</v>
      </c>
      <c r="X38" s="1511"/>
      <c r="Y38" s="1511"/>
      <c r="Z38" s="1511"/>
    </row>
    <row r="39" spans="8:27" ht="18" customHeight="1" x14ac:dyDescent="0.2">
      <c r="H39" s="589">
        <v>11</v>
      </c>
      <c r="I39" s="1511"/>
      <c r="J39" s="1511"/>
      <c r="O39" s="630"/>
      <c r="P39" s="582" t="s">
        <v>240</v>
      </c>
      <c r="Q39" s="585">
        <v>33</v>
      </c>
      <c r="R39" s="105" t="s">
        <v>322</v>
      </c>
      <c r="S39" s="105" t="s">
        <v>169</v>
      </c>
      <c r="T39" s="105" t="s">
        <v>46</v>
      </c>
      <c r="U39" s="105" t="s">
        <v>337</v>
      </c>
      <c r="V39" s="116">
        <f>COUNTIF(活動記録!$G$9:$L$29,【選択肢】!Q39)</f>
        <v>0</v>
      </c>
      <c r="X39" s="1511"/>
      <c r="Y39" s="1511"/>
      <c r="Z39" s="1511"/>
    </row>
    <row r="40" spans="8:27" ht="18" customHeight="1" x14ac:dyDescent="0.2">
      <c r="H40" s="589">
        <v>11.5</v>
      </c>
      <c r="I40" s="1511"/>
      <c r="J40" s="1511"/>
      <c r="O40" s="630"/>
      <c r="P40" s="582">
        <f>'別紙1 活動計画書'!O124</f>
        <v>0</v>
      </c>
      <c r="Q40" s="585">
        <v>34</v>
      </c>
      <c r="R40" s="105" t="s">
        <v>322</v>
      </c>
      <c r="S40" s="105" t="s">
        <v>163</v>
      </c>
      <c r="T40" s="105" t="s">
        <v>338</v>
      </c>
      <c r="U40" s="105" t="s">
        <v>339</v>
      </c>
      <c r="V40" s="116">
        <f>COUNTIF(活動記録!$G$9:$L$29,【選択肢】!Q40)</f>
        <v>0</v>
      </c>
      <c r="X40" s="1511"/>
      <c r="Y40" s="1511"/>
      <c r="Z40" s="1511"/>
    </row>
    <row r="41" spans="8:27" ht="18" customHeight="1" x14ac:dyDescent="0.2">
      <c r="H41" s="589">
        <v>12</v>
      </c>
      <c r="I41" s="1511"/>
      <c r="J41" s="1511"/>
      <c r="O41" s="630"/>
      <c r="P41" s="582">
        <f>'別紙1 活動計画書'!O125</f>
        <v>0</v>
      </c>
      <c r="Q41" s="585">
        <v>35</v>
      </c>
      <c r="R41" s="105" t="s">
        <v>322</v>
      </c>
      <c r="S41" s="105" t="s">
        <v>163</v>
      </c>
      <c r="T41" s="105" t="s">
        <v>340</v>
      </c>
      <c r="U41" s="105" t="s">
        <v>341</v>
      </c>
      <c r="V41" s="116">
        <f>COUNTIF(活動記録!$G$9:$L$29,【選択肢】!Q41)</f>
        <v>0</v>
      </c>
      <c r="X41" s="1511"/>
      <c r="Y41" s="1511"/>
      <c r="Z41" s="1511"/>
    </row>
    <row r="42" spans="8:27" ht="18" customHeight="1" x14ac:dyDescent="0.2">
      <c r="O42" s="630"/>
      <c r="P42" s="582">
        <f>'別紙1 活動計画書'!O126</f>
        <v>0</v>
      </c>
      <c r="Q42" s="585">
        <v>36</v>
      </c>
      <c r="R42" s="105" t="s">
        <v>322</v>
      </c>
      <c r="S42" s="105" t="s">
        <v>163</v>
      </c>
      <c r="T42" s="105" t="s">
        <v>342</v>
      </c>
      <c r="U42" s="105" t="s">
        <v>6840</v>
      </c>
      <c r="V42" s="116">
        <f>COUNTIF(活動記録!$G$9:$L$29,【選択肢】!Q42)</f>
        <v>0</v>
      </c>
      <c r="W42" s="123" t="s">
        <v>345</v>
      </c>
      <c r="X42" s="1511"/>
      <c r="Y42" s="1511"/>
      <c r="Z42" s="1511"/>
    </row>
    <row r="43" spans="8:27" ht="18" customHeight="1" x14ac:dyDescent="0.2">
      <c r="O43" s="630"/>
      <c r="P43" s="582">
        <f>'別紙1 活動計画書'!O127</f>
        <v>0</v>
      </c>
      <c r="Q43" s="585">
        <v>37</v>
      </c>
      <c r="R43" s="105" t="s">
        <v>322</v>
      </c>
      <c r="S43" s="105" t="s">
        <v>163</v>
      </c>
      <c r="T43" s="105" t="s">
        <v>343</v>
      </c>
      <c r="U43" s="105" t="s">
        <v>344</v>
      </c>
      <c r="V43" s="116">
        <f>COUNTIF(活動記録!$G$9:$L$29,【選択肢】!Q43)</f>
        <v>0</v>
      </c>
      <c r="W43" s="100" t="s">
        <v>348</v>
      </c>
      <c r="X43" s="1511"/>
      <c r="Y43" s="1511"/>
      <c r="Z43" s="1511"/>
    </row>
    <row r="44" spans="8:27" ht="18" customHeight="1" x14ac:dyDescent="0.2">
      <c r="O44" s="630"/>
      <c r="P44" s="1506">
        <f>'別紙1 活動計画書'!O128</f>
        <v>0</v>
      </c>
      <c r="Q44" s="585">
        <v>38</v>
      </c>
      <c r="R44" s="105" t="s">
        <v>322</v>
      </c>
      <c r="S44" s="105" t="s">
        <v>163</v>
      </c>
      <c r="T44" s="105" t="s">
        <v>346</v>
      </c>
      <c r="U44" s="121" t="s">
        <v>347</v>
      </c>
      <c r="V44" s="116">
        <f>COUNTIF(活動記録!$G$9:$L$29,【選択肢】!Q44)</f>
        <v>0</v>
      </c>
      <c r="W44" s="122" t="s">
        <v>349</v>
      </c>
      <c r="X44" s="1511"/>
      <c r="Y44" s="1511"/>
      <c r="Z44" s="1511"/>
    </row>
    <row r="45" spans="8:27" ht="18" customHeight="1" x14ac:dyDescent="0.2">
      <c r="O45" s="630"/>
      <c r="P45" s="1506" t="str">
        <f>IF(COUNTIF('別紙1 活動計画書'!$E$129:$J$133,【選択肢】!W44),"○","")</f>
        <v/>
      </c>
      <c r="Q45" s="585">
        <v>39</v>
      </c>
      <c r="R45" s="105" t="s">
        <v>322</v>
      </c>
      <c r="S45" s="105" t="s">
        <v>169</v>
      </c>
      <c r="T45" s="105" t="s">
        <v>338</v>
      </c>
      <c r="U45" s="122" t="s">
        <v>349</v>
      </c>
      <c r="V45" s="116">
        <f>COUNTIF(活動記録!$G$9:$L$29,【選択肢】!Q45)</f>
        <v>0</v>
      </c>
      <c r="W45" s="122" t="s">
        <v>350</v>
      </c>
      <c r="X45" s="1511"/>
      <c r="Y45" s="1511"/>
      <c r="Z45" s="1511"/>
    </row>
    <row r="46" spans="8:27" ht="18" customHeight="1" x14ac:dyDescent="0.2">
      <c r="O46" s="630"/>
      <c r="P46" s="1506" t="str">
        <f>IF(COUNTIF('別紙1 活動計画書'!$E$129:$J$133,【選択肢】!W45),"○","")</f>
        <v/>
      </c>
      <c r="Q46" s="585">
        <v>40</v>
      </c>
      <c r="R46" s="105" t="s">
        <v>322</v>
      </c>
      <c r="S46" s="105" t="s">
        <v>169</v>
      </c>
      <c r="T46" s="105" t="s">
        <v>338</v>
      </c>
      <c r="U46" s="122" t="s">
        <v>350</v>
      </c>
      <c r="V46" s="116">
        <f>COUNTIF(活動記録!$G$9:$L$29,【選択肢】!Q46)</f>
        <v>0</v>
      </c>
      <c r="W46" s="122" t="s">
        <v>351</v>
      </c>
      <c r="X46" s="1511"/>
      <c r="Y46" s="1511"/>
      <c r="Z46" s="1511"/>
    </row>
    <row r="47" spans="8:27" ht="18" customHeight="1" x14ac:dyDescent="0.2">
      <c r="O47" s="630"/>
      <c r="P47" s="1506" t="str">
        <f>IF(COUNTIF('別紙1 活動計画書'!$E$129:$J$133,【選択肢】!W46),"○","")</f>
        <v/>
      </c>
      <c r="Q47" s="585">
        <v>41</v>
      </c>
      <c r="R47" s="105" t="s">
        <v>322</v>
      </c>
      <c r="S47" s="105" t="s">
        <v>169</v>
      </c>
      <c r="T47" s="105" t="s">
        <v>338</v>
      </c>
      <c r="U47" s="122" t="s">
        <v>351</v>
      </c>
      <c r="V47" s="116">
        <f>COUNTIF(活動記録!$G$9:$L$29,【選択肢】!Q47)</f>
        <v>0</v>
      </c>
      <c r="W47" s="122" t="s">
        <v>352</v>
      </c>
      <c r="X47" s="1511"/>
      <c r="Y47" s="1511"/>
      <c r="Z47" s="1511"/>
    </row>
    <row r="48" spans="8:27" ht="18" customHeight="1" x14ac:dyDescent="0.2">
      <c r="O48" s="630"/>
      <c r="P48" s="1506" t="str">
        <f>IF(COUNTIF('別紙1 活動計画書'!$E$129:$J$133,【選択肢】!W47),"○","")</f>
        <v/>
      </c>
      <c r="Q48" s="585">
        <v>42</v>
      </c>
      <c r="R48" s="105" t="s">
        <v>322</v>
      </c>
      <c r="S48" s="105" t="s">
        <v>169</v>
      </c>
      <c r="T48" s="105" t="s">
        <v>340</v>
      </c>
      <c r="U48" s="122" t="s">
        <v>352</v>
      </c>
      <c r="V48" s="116">
        <f>COUNTIF(活動記録!$G$9:$L$29,【選択肢】!Q48)</f>
        <v>0</v>
      </c>
      <c r="W48" s="122" t="s">
        <v>353</v>
      </c>
      <c r="X48" s="1511"/>
      <c r="Y48" s="1511"/>
      <c r="Z48" s="1511"/>
    </row>
    <row r="49" spans="15:26" ht="18" customHeight="1" x14ac:dyDescent="0.2">
      <c r="O49" s="630"/>
      <c r="P49" s="1506" t="str">
        <f>IF(COUNTIF('別紙1 活動計画書'!$E$129:$J$133,【選択肢】!W48),"○","")</f>
        <v/>
      </c>
      <c r="Q49" s="585">
        <v>43</v>
      </c>
      <c r="R49" s="105" t="s">
        <v>322</v>
      </c>
      <c r="S49" s="105" t="s">
        <v>169</v>
      </c>
      <c r="T49" s="105" t="s">
        <v>340</v>
      </c>
      <c r="U49" s="122" t="s">
        <v>353</v>
      </c>
      <c r="V49" s="116">
        <f>COUNTIF(活動記録!$G$9:$L$29,【選択肢】!Q49)</f>
        <v>0</v>
      </c>
      <c r="W49" s="122" t="s">
        <v>354</v>
      </c>
      <c r="X49" s="593"/>
      <c r="Y49" s="1511"/>
      <c r="Z49" s="1511"/>
    </row>
    <row r="50" spans="15:26" ht="18" customHeight="1" x14ac:dyDescent="0.2">
      <c r="O50" s="630"/>
      <c r="P50" s="1506" t="str">
        <f>IF(COUNTIF('別紙1 活動計画書'!$E$129:$J$133,【選択肢】!W49),"○","")</f>
        <v/>
      </c>
      <c r="Q50" s="585">
        <v>44</v>
      </c>
      <c r="R50" s="105" t="s">
        <v>322</v>
      </c>
      <c r="S50" s="105" t="s">
        <v>169</v>
      </c>
      <c r="T50" s="105" t="s">
        <v>340</v>
      </c>
      <c r="U50" s="122" t="s">
        <v>354</v>
      </c>
      <c r="V50" s="116">
        <f>COUNTIF(活動記録!$G$9:$L$29,【選択肢】!Q50)</f>
        <v>0</v>
      </c>
      <c r="W50" s="122" t="s">
        <v>355</v>
      </c>
      <c r="X50" s="1511"/>
      <c r="Y50" s="1511"/>
      <c r="Z50" s="1511"/>
    </row>
    <row r="51" spans="15:26" ht="18" customHeight="1" x14ac:dyDescent="0.2">
      <c r="O51" s="630"/>
      <c r="P51" s="1506" t="str">
        <f>IF(COUNTIF('別紙1 活動計画書'!$E$129:$J$133,【選択肢】!W50),"○","")</f>
        <v/>
      </c>
      <c r="Q51" s="585">
        <v>45</v>
      </c>
      <c r="R51" s="105" t="s">
        <v>322</v>
      </c>
      <c r="S51" s="105" t="s">
        <v>169</v>
      </c>
      <c r="T51" s="105" t="s">
        <v>342</v>
      </c>
      <c r="U51" s="122" t="s">
        <v>355</v>
      </c>
      <c r="V51" s="116">
        <f>COUNTIF(活動記録!$G$9:$L$29,【選択肢】!Q51)</f>
        <v>0</v>
      </c>
      <c r="W51" s="122" t="s">
        <v>356</v>
      </c>
      <c r="X51" s="1511"/>
      <c r="Y51" s="1511"/>
      <c r="Z51" s="1511"/>
    </row>
    <row r="52" spans="15:26" ht="18" customHeight="1" x14ac:dyDescent="0.2">
      <c r="O52" s="630"/>
      <c r="P52" s="1506" t="str">
        <f>IF(COUNTIF('別紙1 活動計画書'!$E$129:$J$133,【選択肢】!W51),"○","")</f>
        <v/>
      </c>
      <c r="Q52" s="585">
        <v>46</v>
      </c>
      <c r="R52" s="105" t="s">
        <v>322</v>
      </c>
      <c r="S52" s="105" t="s">
        <v>169</v>
      </c>
      <c r="T52" s="105" t="s">
        <v>342</v>
      </c>
      <c r="U52" s="122" t="s">
        <v>356</v>
      </c>
      <c r="V52" s="116">
        <f>COUNTIF(活動記録!$G$9:$L$29,【選択肢】!Q52)</f>
        <v>0</v>
      </c>
      <c r="W52" s="122" t="s">
        <v>357</v>
      </c>
      <c r="X52" s="1511"/>
      <c r="Y52" s="592"/>
      <c r="Z52" s="1511"/>
    </row>
    <row r="53" spans="15:26" ht="18" customHeight="1" x14ac:dyDescent="0.2">
      <c r="O53" s="630"/>
      <c r="P53" s="1506" t="str">
        <f>IF(COUNTIF('別紙1 活動計画書'!$E$129:$J$133,【選択肢】!W52),"○","")</f>
        <v/>
      </c>
      <c r="Q53" s="585">
        <v>47</v>
      </c>
      <c r="R53" s="105" t="s">
        <v>322</v>
      </c>
      <c r="S53" s="105" t="s">
        <v>169</v>
      </c>
      <c r="T53" s="105" t="s">
        <v>342</v>
      </c>
      <c r="U53" s="122" t="s">
        <v>357</v>
      </c>
      <c r="V53" s="116">
        <f>COUNTIF(活動記録!$G$9:$L$29,【選択肢】!Q53)</f>
        <v>0</v>
      </c>
      <c r="W53" s="122" t="s">
        <v>358</v>
      </c>
      <c r="X53" s="1511"/>
      <c r="Y53" s="1511"/>
      <c r="Z53" s="1511"/>
    </row>
    <row r="54" spans="15:26" ht="18" customHeight="1" x14ac:dyDescent="0.2">
      <c r="O54" s="630"/>
      <c r="P54" s="1506" t="str">
        <f>IF(COUNTIF('別紙1 活動計画書'!$E$129:$J$133,【選択肢】!W53),"○","")</f>
        <v/>
      </c>
      <c r="Q54" s="585">
        <v>48</v>
      </c>
      <c r="R54" s="105" t="s">
        <v>322</v>
      </c>
      <c r="S54" s="105" t="s">
        <v>169</v>
      </c>
      <c r="T54" s="105" t="s">
        <v>343</v>
      </c>
      <c r="U54" s="122" t="s">
        <v>358</v>
      </c>
      <c r="V54" s="116">
        <f>COUNTIF(活動記録!$G$9:$L$29,【選択肢】!Q54)</f>
        <v>0</v>
      </c>
      <c r="W54" s="122" t="s">
        <v>359</v>
      </c>
      <c r="X54" s="1511"/>
      <c r="Y54" s="1511"/>
      <c r="Z54" s="1511"/>
    </row>
    <row r="55" spans="15:26" ht="18" customHeight="1" x14ac:dyDescent="0.2">
      <c r="O55" s="630"/>
      <c r="P55" s="1506" t="str">
        <f>IF(COUNTIF('別紙1 活動計画書'!$E$129:$J$133,【選択肢】!W54),"○","")</f>
        <v/>
      </c>
      <c r="Q55" s="585">
        <v>49</v>
      </c>
      <c r="R55" s="105" t="s">
        <v>322</v>
      </c>
      <c r="S55" s="105" t="s">
        <v>169</v>
      </c>
      <c r="T55" s="105" t="s">
        <v>343</v>
      </c>
      <c r="U55" s="122" t="s">
        <v>359</v>
      </c>
      <c r="V55" s="116">
        <f>COUNTIF(活動記録!$G$9:$L$29,【選択肢】!Q55)</f>
        <v>0</v>
      </c>
      <c r="W55" s="1516" t="s">
        <v>360</v>
      </c>
      <c r="X55" s="1511"/>
      <c r="Y55" s="1511"/>
      <c r="Z55" s="1511"/>
    </row>
    <row r="56" spans="15:26" ht="18" customHeight="1" x14ac:dyDescent="0.2">
      <c r="O56" s="630"/>
      <c r="P56" s="1506" t="str">
        <f>IF(COUNTIF('別紙1 活動計画書'!$E$129:$J$133,【選択肢】!W55),"○","")</f>
        <v/>
      </c>
      <c r="Q56" s="585">
        <v>50</v>
      </c>
      <c r="R56" s="105" t="s">
        <v>322</v>
      </c>
      <c r="S56" s="105" t="s">
        <v>169</v>
      </c>
      <c r="T56" s="105" t="s">
        <v>346</v>
      </c>
      <c r="U56" s="122" t="s">
        <v>360</v>
      </c>
      <c r="V56" s="116">
        <f>COUNTIF(活動記録!$G$9:$L$29,【選択肢】!Q56)</f>
        <v>0</v>
      </c>
      <c r="W56" s="1517"/>
      <c r="X56" s="1511"/>
      <c r="Y56" s="1511"/>
      <c r="Z56" s="1511"/>
    </row>
    <row r="57" spans="15:26" ht="18" customHeight="1" x14ac:dyDescent="0.2">
      <c r="O57" s="630"/>
      <c r="P57" s="1506">
        <f>'別紙1 活動計画書'!O135</f>
        <v>0</v>
      </c>
      <c r="Q57" s="585">
        <v>51</v>
      </c>
      <c r="R57" s="105" t="s">
        <v>322</v>
      </c>
      <c r="S57" s="105" t="s">
        <v>171</v>
      </c>
      <c r="T57" s="105" t="s">
        <v>171</v>
      </c>
      <c r="U57" s="124" t="s">
        <v>361</v>
      </c>
      <c r="V57" s="116">
        <f>COUNTIF(活動記録!$G$9:$L$29,【選択肢】!Q57)</f>
        <v>0</v>
      </c>
      <c r="X57" s="120"/>
      <c r="Y57" s="1511"/>
      <c r="Z57" s="1511"/>
    </row>
    <row r="58" spans="15:26" ht="18" customHeight="1" x14ac:dyDescent="0.2">
      <c r="O58" s="630"/>
      <c r="P58" s="1506">
        <f>'別紙1 活動計画書'!O139</f>
        <v>0</v>
      </c>
      <c r="Q58" s="585">
        <v>52</v>
      </c>
      <c r="R58" s="105" t="s">
        <v>322</v>
      </c>
      <c r="S58" s="105" t="s">
        <v>362</v>
      </c>
      <c r="T58" s="105" t="s">
        <v>362</v>
      </c>
      <c r="U58" s="105" t="s">
        <v>363</v>
      </c>
      <c r="V58" s="116">
        <f>COUNTIF(活動記録!$G$9:$L$29,【選択肢】!Q58)</f>
        <v>0</v>
      </c>
      <c r="X58" s="120"/>
      <c r="Y58" s="1511"/>
      <c r="Z58" s="1511"/>
    </row>
    <row r="59" spans="15:26" ht="18" customHeight="1" x14ac:dyDescent="0.2">
      <c r="O59" s="630"/>
      <c r="P59" s="1506">
        <f>'別紙1 活動計画書'!O140</f>
        <v>0</v>
      </c>
      <c r="Q59" s="585">
        <v>53</v>
      </c>
      <c r="R59" s="105" t="s">
        <v>322</v>
      </c>
      <c r="S59" s="105" t="s">
        <v>362</v>
      </c>
      <c r="T59" s="105" t="s">
        <v>362</v>
      </c>
      <c r="U59" s="162" t="s">
        <v>444</v>
      </c>
      <c r="V59" s="116">
        <f>COUNTIF(活動記録!$G$9:$L$29,【選択肢】!Q59)</f>
        <v>0</v>
      </c>
      <c r="X59" s="125"/>
    </row>
    <row r="60" spans="15:26" ht="18" customHeight="1" x14ac:dyDescent="0.2">
      <c r="O60" s="630"/>
      <c r="P60" s="1506">
        <f>'別紙1 活動計画書'!O141</f>
        <v>0</v>
      </c>
      <c r="Q60" s="585">
        <v>54</v>
      </c>
      <c r="R60" s="105" t="s">
        <v>322</v>
      </c>
      <c r="S60" s="105" t="s">
        <v>362</v>
      </c>
      <c r="T60" s="105" t="s">
        <v>362</v>
      </c>
      <c r="U60" s="105" t="s">
        <v>365</v>
      </c>
      <c r="V60" s="116">
        <f>COUNTIF(活動記録!$G$9:$L$29,【選択肢】!Q60)</f>
        <v>0</v>
      </c>
      <c r="X60" s="125"/>
    </row>
    <row r="61" spans="15:26" ht="18" customHeight="1" x14ac:dyDescent="0.2">
      <c r="O61" s="630"/>
      <c r="P61" s="1506">
        <f>'別紙1 活動計画書'!O142</f>
        <v>0</v>
      </c>
      <c r="Q61" s="585">
        <v>55</v>
      </c>
      <c r="R61" s="105" t="s">
        <v>322</v>
      </c>
      <c r="S61" s="105" t="s">
        <v>362</v>
      </c>
      <c r="T61" s="105" t="s">
        <v>362</v>
      </c>
      <c r="U61" s="105" t="s">
        <v>367</v>
      </c>
      <c r="V61" s="116">
        <f>COUNTIF(活動記録!$G$9:$L$29,【選択肢】!Q61)</f>
        <v>0</v>
      </c>
      <c r="X61" s="125"/>
    </row>
    <row r="62" spans="15:26" ht="18" customHeight="1" x14ac:dyDescent="0.2">
      <c r="O62" s="630"/>
      <c r="P62" s="1506">
        <f>'別紙1 活動計画書'!O143</f>
        <v>0</v>
      </c>
      <c r="Q62" s="585">
        <v>56</v>
      </c>
      <c r="R62" s="105" t="s">
        <v>322</v>
      </c>
      <c r="S62" s="105" t="s">
        <v>362</v>
      </c>
      <c r="T62" s="105" t="s">
        <v>362</v>
      </c>
      <c r="U62" s="105" t="s">
        <v>369</v>
      </c>
      <c r="V62" s="116">
        <f>COUNTIF(活動記録!$G$9:$L$29,【選択肢】!Q62)</f>
        <v>0</v>
      </c>
      <c r="X62" s="125"/>
    </row>
    <row r="63" spans="15:26" ht="18" customHeight="1" x14ac:dyDescent="0.2">
      <c r="O63" s="630"/>
      <c r="P63" s="1506">
        <f>'別紙1 活動計画書'!O144</f>
        <v>0</v>
      </c>
      <c r="Q63" s="585">
        <v>57</v>
      </c>
      <c r="R63" s="105" t="s">
        <v>322</v>
      </c>
      <c r="S63" s="105" t="s">
        <v>362</v>
      </c>
      <c r="T63" s="105" t="s">
        <v>362</v>
      </c>
      <c r="U63" s="105" t="s">
        <v>408</v>
      </c>
      <c r="V63" s="116">
        <f>COUNTIF(活動記録!$G$9:$L$29,【選択肢】!Q63)</f>
        <v>0</v>
      </c>
      <c r="X63" s="125"/>
    </row>
    <row r="64" spans="15:26" ht="18" customHeight="1" x14ac:dyDescent="0.2">
      <c r="O64" s="630"/>
      <c r="P64" s="1506">
        <f>'別紙1 活動計画書'!O145</f>
        <v>0</v>
      </c>
      <c r="Q64" s="1498">
        <v>58</v>
      </c>
      <c r="R64" s="105" t="s">
        <v>322</v>
      </c>
      <c r="S64" s="105" t="s">
        <v>362</v>
      </c>
      <c r="T64" s="105" t="s">
        <v>362</v>
      </c>
      <c r="U64" s="105" t="s">
        <v>371</v>
      </c>
      <c r="V64" s="116">
        <f>COUNTIF(活動記録!$G$9:$L$29,【選択肢】!Q64)</f>
        <v>0</v>
      </c>
      <c r="X64" s="125"/>
    </row>
    <row r="65" spans="15:24" ht="18" customHeight="1" x14ac:dyDescent="0.2">
      <c r="O65" s="630"/>
      <c r="P65" s="1506">
        <f>'別紙1 活動計画書'!O146</f>
        <v>0</v>
      </c>
      <c r="Q65" s="1500" t="s">
        <v>6823</v>
      </c>
      <c r="R65" s="105" t="s">
        <v>322</v>
      </c>
      <c r="S65" s="105" t="s">
        <v>362</v>
      </c>
      <c r="T65" s="105" t="s">
        <v>362</v>
      </c>
      <c r="U65" s="105" t="s">
        <v>6831</v>
      </c>
      <c r="V65" s="116">
        <f>COUNTIF(活動記録!$G$9:$L$29,【選択肢】!Q65)</f>
        <v>0</v>
      </c>
      <c r="X65" s="1515"/>
    </row>
    <row r="66" spans="15:24" ht="18" customHeight="1" x14ac:dyDescent="0.2">
      <c r="O66" s="630"/>
      <c r="P66" s="1506">
        <f>'別紙1 活動計画書'!O147</f>
        <v>0</v>
      </c>
      <c r="Q66" s="1499" t="s">
        <v>6824</v>
      </c>
      <c r="R66" s="105" t="s">
        <v>322</v>
      </c>
      <c r="S66" s="105" t="s">
        <v>362</v>
      </c>
      <c r="T66" s="105" t="s">
        <v>362</v>
      </c>
      <c r="U66" s="122" t="s">
        <v>6832</v>
      </c>
      <c r="V66" s="116">
        <f>COUNTIF(活動記録!$G$9:$L$29,【選択肢】!Q66)</f>
        <v>0</v>
      </c>
      <c r="X66" s="125"/>
    </row>
    <row r="67" spans="15:24" ht="18" customHeight="1" x14ac:dyDescent="0.2">
      <c r="O67" s="630"/>
      <c r="P67" s="1506">
        <f>'別紙1 活動計画書'!O148</f>
        <v>0</v>
      </c>
      <c r="Q67" s="585">
        <v>59</v>
      </c>
      <c r="R67" s="105" t="s">
        <v>322</v>
      </c>
      <c r="S67" s="105" t="s">
        <v>362</v>
      </c>
      <c r="T67" s="105" t="s">
        <v>362</v>
      </c>
      <c r="U67" s="105" t="s">
        <v>373</v>
      </c>
      <c r="V67" s="116">
        <f>COUNTIF(活動記録!$G$9:$L$29,【選択肢】!Q67)</f>
        <v>0</v>
      </c>
      <c r="X67" s="125"/>
    </row>
    <row r="68" spans="15:24" ht="18" customHeight="1" x14ac:dyDescent="0.2">
      <c r="O68" s="630"/>
      <c r="P68" s="1506">
        <f>'別紙1 活動計画書'!O150</f>
        <v>0</v>
      </c>
      <c r="Q68" s="585">
        <v>60</v>
      </c>
      <c r="R68" s="105" t="s">
        <v>322</v>
      </c>
      <c r="S68" s="105" t="s">
        <v>362</v>
      </c>
      <c r="T68" s="105" t="s">
        <v>362</v>
      </c>
      <c r="U68" s="105" t="s">
        <v>6820</v>
      </c>
      <c r="V68" s="116">
        <f>COUNTIF(活動記録!$G$9:$L$29,【選択肢】!Q68)</f>
        <v>0</v>
      </c>
      <c r="X68" s="125"/>
    </row>
    <row r="69" spans="15:24" ht="18" customHeight="1" x14ac:dyDescent="0.2">
      <c r="O69" s="630"/>
      <c r="P69" s="1506" t="str">
        <f>IF(COUNTIF('別紙1 活動計画書'!$D$174:$D$184,G3),"○","")</f>
        <v/>
      </c>
      <c r="Q69" s="585">
        <v>61</v>
      </c>
      <c r="R69" s="105" t="s">
        <v>375</v>
      </c>
      <c r="S69" s="105" t="s">
        <v>169</v>
      </c>
      <c r="T69" s="105" t="s">
        <v>44</v>
      </c>
      <c r="U69" s="105" t="s">
        <v>376</v>
      </c>
      <c r="V69" s="116">
        <f>COUNTIF(活動記録!$G$9:$L$29,【選択肢】!Q69)</f>
        <v>0</v>
      </c>
      <c r="X69" s="125"/>
    </row>
    <row r="70" spans="15:24" ht="18" customHeight="1" x14ac:dyDescent="0.2">
      <c r="O70" s="630"/>
      <c r="P70" s="1506" t="str">
        <f>IF(COUNTIF('別紙1 活動計画書'!$D$174:$D$184,H3),"○","")</f>
        <v/>
      </c>
      <c r="Q70" s="585">
        <v>62</v>
      </c>
      <c r="R70" s="105" t="s">
        <v>375</v>
      </c>
      <c r="S70" s="105" t="s">
        <v>169</v>
      </c>
      <c r="T70" s="105" t="s">
        <v>44</v>
      </c>
      <c r="U70" s="105" t="s">
        <v>378</v>
      </c>
      <c r="V70" s="116">
        <f>COUNTIF(活動記録!$G$9:$L$29,【選択肢】!Q70)</f>
        <v>0</v>
      </c>
      <c r="X70" s="125"/>
    </row>
    <row r="71" spans="15:24" ht="18" customHeight="1" x14ac:dyDescent="0.2">
      <c r="O71" s="630"/>
      <c r="P71" s="1506" t="str">
        <f>IF(COUNTIF('別紙1 活動計画書'!$D$174:$D$184,G5),"○","")</f>
        <v/>
      </c>
      <c r="Q71" s="585">
        <v>63</v>
      </c>
      <c r="R71" s="105" t="s">
        <v>375</v>
      </c>
      <c r="S71" s="105" t="s">
        <v>169</v>
      </c>
      <c r="T71" s="105" t="s">
        <v>45</v>
      </c>
      <c r="U71" s="105" t="s">
        <v>380</v>
      </c>
      <c r="V71" s="116">
        <f>COUNTIF(活動記録!$G$9:$L$29,【選択肢】!Q71)</f>
        <v>0</v>
      </c>
      <c r="X71" s="125"/>
    </row>
    <row r="72" spans="15:24" ht="17.5" x14ac:dyDescent="0.2">
      <c r="P72" s="1506" t="str">
        <f>IF(COUNTIF('別紙1 活動計画書'!$D$174:$D$184,H5),"○","")</f>
        <v/>
      </c>
      <c r="Q72" s="585">
        <v>64</v>
      </c>
      <c r="R72" s="105" t="s">
        <v>375</v>
      </c>
      <c r="S72" s="105" t="s">
        <v>169</v>
      </c>
      <c r="T72" s="105" t="s">
        <v>45</v>
      </c>
      <c r="U72" s="105" t="s">
        <v>382</v>
      </c>
      <c r="V72" s="116">
        <f>COUNTIF(活動記録!$G$9:$L$29,【選択肢】!Q72)</f>
        <v>0</v>
      </c>
    </row>
    <row r="73" spans="15:24" ht="17.5" x14ac:dyDescent="0.2">
      <c r="P73" s="1506" t="str">
        <f>IF(COUNTIF('別紙1 活動計画書'!$D$174:$D$184,G6),"○","")</f>
        <v/>
      </c>
      <c r="Q73" s="585">
        <v>65</v>
      </c>
      <c r="R73" s="105" t="s">
        <v>375</v>
      </c>
      <c r="S73" s="105" t="s">
        <v>169</v>
      </c>
      <c r="T73" s="105" t="s">
        <v>46</v>
      </c>
      <c r="U73" s="105" t="s">
        <v>384</v>
      </c>
      <c r="V73" s="116">
        <f>COUNTIF(活動記録!$G$9:$L$29,【選択肢】!Q73)</f>
        <v>0</v>
      </c>
    </row>
    <row r="74" spans="15:24" ht="17.5" x14ac:dyDescent="0.2">
      <c r="P74" s="1506" t="str">
        <f>IF(COUNTIF('別紙1 活動計画書'!$D$174:$D$184,H6),"○","")</f>
        <v/>
      </c>
      <c r="Q74" s="632">
        <v>66</v>
      </c>
      <c r="R74" s="121" t="s">
        <v>375</v>
      </c>
      <c r="S74" s="121" t="s">
        <v>169</v>
      </c>
      <c r="T74" s="121" t="s">
        <v>46</v>
      </c>
      <c r="U74" s="121" t="s">
        <v>386</v>
      </c>
      <c r="V74" s="116">
        <f>COUNTIF(活動記録!$G$9:$L$29,【選択肢】!Q74)</f>
        <v>0</v>
      </c>
    </row>
    <row r="75" spans="15:24" x14ac:dyDescent="0.2">
      <c r="P75" s="1514" t="s">
        <v>240</v>
      </c>
      <c r="Q75" s="1496">
        <v>121</v>
      </c>
      <c r="R75" s="126" t="s">
        <v>6902</v>
      </c>
      <c r="S75" s="126" t="s">
        <v>6903</v>
      </c>
      <c r="T75" s="126" t="s">
        <v>6904</v>
      </c>
      <c r="U75" s="126" t="s">
        <v>6898</v>
      </c>
      <c r="V75" s="126">
        <v>0</v>
      </c>
    </row>
    <row r="76" spans="15:24" x14ac:dyDescent="0.2">
      <c r="P76" s="1514" t="s">
        <v>240</v>
      </c>
      <c r="Q76" s="1512">
        <v>122</v>
      </c>
      <c r="R76" s="1513" t="s">
        <v>6902</v>
      </c>
      <c r="S76" s="1513" t="s">
        <v>6903</v>
      </c>
      <c r="T76" s="1513" t="s">
        <v>6904</v>
      </c>
      <c r="U76" s="1513" t="s">
        <v>6899</v>
      </c>
      <c r="V76" s="126">
        <v>0</v>
      </c>
    </row>
    <row r="77" spans="15:24" x14ac:dyDescent="0.2">
      <c r="P77" s="1514" t="s">
        <v>240</v>
      </c>
      <c r="Q77" s="1512">
        <v>123</v>
      </c>
      <c r="R77" s="1513" t="s">
        <v>6902</v>
      </c>
      <c r="S77" s="1513" t="s">
        <v>6903</v>
      </c>
      <c r="T77" s="1513" t="s">
        <v>6904</v>
      </c>
      <c r="U77" s="1513" t="s">
        <v>6900</v>
      </c>
      <c r="V77" s="126">
        <v>0</v>
      </c>
    </row>
    <row r="78" spans="15:24" x14ac:dyDescent="0.2">
      <c r="P78" s="1514" t="s">
        <v>240</v>
      </c>
      <c r="Q78" s="1512">
        <v>124</v>
      </c>
      <c r="R78" s="1513" t="s">
        <v>6902</v>
      </c>
      <c r="S78" s="1513" t="s">
        <v>6903</v>
      </c>
      <c r="T78" s="1513" t="s">
        <v>6904</v>
      </c>
      <c r="U78" s="1513" t="s">
        <v>6901</v>
      </c>
      <c r="V78" s="126">
        <v>0</v>
      </c>
    </row>
    <row r="79" spans="15:24" x14ac:dyDescent="0.2">
      <c r="P79" s="1514" t="s">
        <v>240</v>
      </c>
      <c r="Q79" s="1512">
        <v>125</v>
      </c>
      <c r="R79" s="1513" t="s">
        <v>6902</v>
      </c>
      <c r="S79" s="1513" t="s">
        <v>6903</v>
      </c>
      <c r="T79" s="1513" t="s">
        <v>6905</v>
      </c>
      <c r="U79" s="1513" t="s">
        <v>6887</v>
      </c>
      <c r="V79" s="126">
        <v>0</v>
      </c>
    </row>
    <row r="80" spans="15:24" x14ac:dyDescent="0.2">
      <c r="P80" s="1514" t="s">
        <v>240</v>
      </c>
      <c r="Q80" s="1512">
        <v>126</v>
      </c>
      <c r="R80" s="1513" t="s">
        <v>6902</v>
      </c>
      <c r="S80" s="1513" t="s">
        <v>6903</v>
      </c>
      <c r="T80" s="1513" t="s">
        <v>6906</v>
      </c>
      <c r="U80" s="1513" t="s">
        <v>6907</v>
      </c>
      <c r="V80" s="126">
        <v>0</v>
      </c>
    </row>
    <row r="81" spans="16:22" x14ac:dyDescent="0.2">
      <c r="P81" s="1514" t="s">
        <v>240</v>
      </c>
      <c r="Q81" s="1512">
        <v>131</v>
      </c>
      <c r="R81" s="1513" t="s">
        <v>6902</v>
      </c>
      <c r="S81" s="1513" t="s">
        <v>6903</v>
      </c>
      <c r="T81" s="1513" t="s">
        <v>6879</v>
      </c>
      <c r="U81" s="1513" t="s">
        <v>6888</v>
      </c>
      <c r="V81" s="126">
        <v>0</v>
      </c>
    </row>
    <row r="82" spans="16:22" x14ac:dyDescent="0.2">
      <c r="P82" s="1514" t="s">
        <v>240</v>
      </c>
      <c r="Q82" s="1512">
        <v>132</v>
      </c>
      <c r="R82" s="1513" t="s">
        <v>6902</v>
      </c>
      <c r="S82" s="1513" t="s">
        <v>6903</v>
      </c>
      <c r="T82" s="1513" t="s">
        <v>6879</v>
      </c>
      <c r="U82" s="1513" t="s">
        <v>6889</v>
      </c>
      <c r="V82" s="126">
        <v>0</v>
      </c>
    </row>
    <row r="83" spans="16:22" x14ac:dyDescent="0.2">
      <c r="P83" s="1514" t="s">
        <v>240</v>
      </c>
      <c r="Q83" s="1512">
        <v>133</v>
      </c>
      <c r="R83" s="1513" t="s">
        <v>6902</v>
      </c>
      <c r="S83" s="1513" t="s">
        <v>6903</v>
      </c>
      <c r="T83" s="1513" t="s">
        <v>6881</v>
      </c>
      <c r="U83" s="1513" t="s">
        <v>6892</v>
      </c>
      <c r="V83" s="126">
        <v>0</v>
      </c>
    </row>
    <row r="84" spans="16:22" x14ac:dyDescent="0.2">
      <c r="P84" s="1514" t="s">
        <v>240</v>
      </c>
      <c r="Q84" s="1512">
        <v>134</v>
      </c>
      <c r="R84" s="1513" t="s">
        <v>6902</v>
      </c>
      <c r="S84" s="1513" t="s">
        <v>6903</v>
      </c>
      <c r="T84" s="1513" t="s">
        <v>6881</v>
      </c>
      <c r="U84" s="1513" t="s">
        <v>6893</v>
      </c>
      <c r="V84" s="126">
        <v>0</v>
      </c>
    </row>
    <row r="85" spans="16:22" x14ac:dyDescent="0.2">
      <c r="P85" s="1514" t="s">
        <v>240</v>
      </c>
      <c r="Q85" s="1512">
        <v>135</v>
      </c>
      <c r="R85" s="1513" t="s">
        <v>6902</v>
      </c>
      <c r="S85" s="1513" t="s">
        <v>6903</v>
      </c>
      <c r="T85" s="1513" t="s">
        <v>6883</v>
      </c>
      <c r="U85" s="1513" t="s">
        <v>6894</v>
      </c>
      <c r="V85" s="126">
        <v>0</v>
      </c>
    </row>
    <row r="86" spans="16:22" x14ac:dyDescent="0.2">
      <c r="P86" s="1514" t="s">
        <v>240</v>
      </c>
      <c r="Q86" s="1512">
        <v>136</v>
      </c>
      <c r="R86" s="1513" t="s">
        <v>6902</v>
      </c>
      <c r="S86" s="1513" t="s">
        <v>6903</v>
      </c>
      <c r="T86" s="1513" t="s">
        <v>6883</v>
      </c>
      <c r="U86" s="1513" t="s">
        <v>6895</v>
      </c>
      <c r="V86" s="126">
        <v>0</v>
      </c>
    </row>
    <row r="87" spans="16:22" x14ac:dyDescent="0.2">
      <c r="P87" s="1514" t="s">
        <v>240</v>
      </c>
      <c r="Q87" s="1512">
        <v>137</v>
      </c>
      <c r="R87" s="1513" t="s">
        <v>6902</v>
      </c>
      <c r="S87" s="1513" t="s">
        <v>6903</v>
      </c>
      <c r="T87" s="1513" t="s">
        <v>6885</v>
      </c>
      <c r="U87" s="1513" t="s">
        <v>6896</v>
      </c>
      <c r="V87" s="126">
        <v>0</v>
      </c>
    </row>
    <row r="88" spans="16:22" x14ac:dyDescent="0.2">
      <c r="P88" s="1514" t="s">
        <v>240</v>
      </c>
      <c r="Q88" s="1512">
        <v>138</v>
      </c>
      <c r="R88" s="1513" t="s">
        <v>6902</v>
      </c>
      <c r="S88" s="1513" t="s">
        <v>6903</v>
      </c>
      <c r="T88" s="1513" t="s">
        <v>6879</v>
      </c>
      <c r="U88" s="1513" t="s">
        <v>6890</v>
      </c>
      <c r="V88" s="126">
        <v>0</v>
      </c>
    </row>
    <row r="89" spans="16:22" x14ac:dyDescent="0.2">
      <c r="P89" s="1514" t="s">
        <v>240</v>
      </c>
      <c r="Q89" s="1512">
        <v>139</v>
      </c>
      <c r="R89" s="1513" t="s">
        <v>6902</v>
      </c>
      <c r="S89" s="1513" t="s">
        <v>6903</v>
      </c>
      <c r="T89" s="1513" t="s">
        <v>6879</v>
      </c>
      <c r="U89" s="1513" t="s">
        <v>6891</v>
      </c>
      <c r="V89" s="126">
        <v>0</v>
      </c>
    </row>
    <row r="90" spans="16:22" x14ac:dyDescent="0.2">
      <c r="P90" s="1514" t="s">
        <v>240</v>
      </c>
      <c r="Q90" s="1497">
        <v>140</v>
      </c>
      <c r="R90" s="127" t="s">
        <v>6902</v>
      </c>
      <c r="S90" s="127" t="s">
        <v>6903</v>
      </c>
      <c r="T90" s="127" t="s">
        <v>6885</v>
      </c>
      <c r="U90" s="127" t="s">
        <v>6897</v>
      </c>
      <c r="V90" s="126">
        <v>0</v>
      </c>
    </row>
    <row r="91" spans="16:22" x14ac:dyDescent="0.2">
      <c r="Q91" s="128"/>
      <c r="R91" s="128"/>
      <c r="S91" s="128" t="s">
        <v>388</v>
      </c>
      <c r="T91" s="128"/>
      <c r="U91" s="128"/>
      <c r="V91" s="129"/>
    </row>
    <row r="105" spans="16:21" x14ac:dyDescent="0.2">
      <c r="Q105" s="130" t="s">
        <v>6871</v>
      </c>
    </row>
    <row r="106" spans="16:21" x14ac:dyDescent="0.2">
      <c r="P106" s="1511"/>
      <c r="Q106" s="1501">
        <f t="array" ref="Q106">IFERROR(INDEX($Q$3:$U$90, SMALL(IF($P$3:$P$90="○", ROW($P$3:$P$90)-ROW($P$3)+1), ROW(A1)), COLUMNS($Q$3:Q3)), "")</f>
        <v>200</v>
      </c>
      <c r="R106" s="1501" t="str">
        <f t="array" ref="R106">IFERROR(INDEX($Q$3:$U$90, SMALL(IF($P$3:$P$90="○", ROW($P$3:$P$90)-ROW($P$3)+1), ROW(B1)), COLUMNS($Q$3:R3)), "")</f>
        <v>-</v>
      </c>
      <c r="S106" s="1501" t="str">
        <f t="array" ref="S106">IFERROR(INDEX($Q$3:$U$90, SMALL(IF($P$3:$P$90="○", ROW($P$3:$P$90)-ROW($P$3)+1), ROW(C1)), COLUMNS($Q$3:S3)), "")</f>
        <v>事務処理</v>
      </c>
      <c r="T106" s="1501" t="str">
        <f t="array" ref="T106">IFERROR(INDEX($Q$3:$U$90, SMALL(IF($P$3:$P$90="○", ROW($P$3:$P$90)-ROW($P$3)+1), ROW(D1)), COLUMNS($Q$3:T3)), "")</f>
        <v>事務処理</v>
      </c>
      <c r="U106" s="1501" t="str">
        <f t="array" ref="U106">IFERROR(INDEX($Q$3:$U$90, SMALL(IF($P$3:$P$90="○", ROW($P$3:$P$90)-ROW($P$3)+1), ROW(E1)), COLUMNS($Q$3:U3)), "")</f>
        <v>200 事務処理</v>
      </c>
    </row>
    <row r="107" spans="16:21" x14ac:dyDescent="0.2">
      <c r="P107" s="1511"/>
      <c r="Q107" s="1501">
        <f t="array" ref="Q107">IFERROR(INDEX($Q$3:$U$90, SMALL(IF($P$3:$P$90="○", ROW($P$3:$P$90)-ROW($P$3)+1), ROW(A2)), COLUMNS($Q$3:Q4)), "")</f>
        <v>300</v>
      </c>
      <c r="R107" s="1501" t="str">
        <f t="array" ref="R107">IFERROR(INDEX($Q$3:$U$90, SMALL(IF($P$3:$P$90="○", ROW($P$3:$P$90)-ROW($P$3)+1), ROW(B2)), COLUMNS($Q$3:R4)), "")</f>
        <v>-</v>
      </c>
      <c r="S107" s="1501" t="str">
        <f t="array" ref="S107">IFERROR(INDEX($Q$3:$U$90, SMALL(IF($P$3:$P$90="○", ROW($P$3:$P$90)-ROW($P$3)+1), ROW(C2)), COLUMNS($Q$3:S4)), "")</f>
        <v>会議</v>
      </c>
      <c r="T107" s="1501" t="str">
        <f t="array" ref="T107">IFERROR(INDEX($Q$3:$U$90, SMALL(IF($P$3:$P$90="○", ROW($P$3:$P$90)-ROW($P$3)+1), ROW(D2)), COLUMNS($Q$3:T4)), "")</f>
        <v>会議</v>
      </c>
      <c r="U107" s="1501" t="str">
        <f t="array" ref="U107">IFERROR(INDEX($Q$3:$U$90, SMALL(IF($P$3:$P$90="○", ROW($P$3:$P$90)-ROW($P$3)+1), ROW(E2)), COLUMNS($Q$3:U4)), "")</f>
        <v>300 会議</v>
      </c>
    </row>
    <row r="108" spans="16:21" x14ac:dyDescent="0.2">
      <c r="P108" s="1511"/>
      <c r="Q108" s="1501">
        <f t="array" ref="Q108">IFERROR(INDEX($Q$3:$U$90, SMALL(IF($P$3:$P$90="○", ROW($P$3:$P$90)-ROW($P$3)+1), ROW(A3)), COLUMNS($Q$3:Q5)), "")</f>
        <v>3</v>
      </c>
      <c r="R108" s="1501" t="str">
        <f t="array" ref="R108">IFERROR(INDEX($Q$3:$U$90, SMALL(IF($P$3:$P$90="○", ROW($P$3:$P$90)-ROW($P$3)+1), ROW(B3)), COLUMNS($Q$3:R5)), "")</f>
        <v>農地維持</v>
      </c>
      <c r="S108" s="1501" t="str">
        <f t="array" ref="S108">IFERROR(INDEX($Q$3:$U$90, SMALL(IF($P$3:$P$90="○", ROW($P$3:$P$90)-ROW($P$3)+1), ROW(C3)), COLUMNS($Q$3:S5)), "")</f>
        <v>研修</v>
      </c>
      <c r="T108" s="1501" t="str">
        <f t="array" ref="T108">IFERROR(INDEX($Q$3:$U$90, SMALL(IF($P$3:$P$90="○", ROW($P$3:$P$90)-ROW($P$3)+1), ROW(D3)), COLUMNS($Q$3:T5)), "")</f>
        <v>研修</v>
      </c>
      <c r="U108" s="1501" t="str">
        <f t="array" ref="U108">IFERROR(INDEX($Q$3:$U$90, SMALL(IF($P$3:$P$90="○", ROW($P$3:$P$90)-ROW($P$3)+1), ROW(E3)), COLUMNS($Q$3:U5)), "")</f>
        <v>3 事務・組織運営等に関する研修、機械の安全使用に関する研修</v>
      </c>
    </row>
    <row r="109" spans="16:21" x14ac:dyDescent="0.2">
      <c r="P109" s="1511"/>
      <c r="Q109" s="1501">
        <f t="array" ref="Q109">IFERROR(INDEX($Q$3:$U$90, SMALL(IF($P$3:$P$90="○", ROW($P$3:$P$90)-ROW($P$3)+1), ROW(A4)), COLUMNS($Q$3:Q6)), "")</f>
        <v>6</v>
      </c>
      <c r="R109" s="1501" t="str">
        <f t="array" ref="R109">IFERROR(INDEX($Q$3:$U$90, SMALL(IF($P$3:$P$90="○", ROW($P$3:$P$90)-ROW($P$3)+1), ROW(B4)), COLUMNS($Q$3:R6)), "")</f>
        <v>農地維持</v>
      </c>
      <c r="S109" s="1501" t="str">
        <f t="array" ref="S109">IFERROR(INDEX($Q$3:$U$90, SMALL(IF($P$3:$P$90="○", ROW($P$3:$P$90)-ROW($P$3)+1), ROW(C4)), COLUMNS($Q$3:S6)), "")</f>
        <v>実践活動</v>
      </c>
      <c r="T109" s="1501" t="str">
        <f t="array" ref="T109">IFERROR(INDEX($Q$3:$U$90, SMALL(IF($P$3:$P$90="○", ROW($P$3:$P$90)-ROW($P$3)+1), ROW(D4)), COLUMNS($Q$3:T6)), "")</f>
        <v>農用地</v>
      </c>
      <c r="U109" s="1501" t="str">
        <f t="array" ref="U109">IFERROR(INDEX($Q$3:$U$90, SMALL(IF($P$3:$P$90="○", ROW($P$3:$P$90)-ROW($P$3)+1), ROW(E4)), COLUMNS($Q$3:U6)), "")</f>
        <v>6 鳥獣害防護柵等の保守管理</v>
      </c>
    </row>
    <row r="110" spans="16:21" x14ac:dyDescent="0.2">
      <c r="P110" s="1511"/>
      <c r="Q110" s="1501">
        <f t="array" ref="Q110">IFERROR(INDEX($Q$3:$U$90, SMALL(IF($P$3:$P$90="○", ROW($P$3:$P$90)-ROW($P$3)+1), ROW(A5)), COLUMNS($Q$3:Q7)), "")</f>
        <v>9</v>
      </c>
      <c r="R110" s="1501" t="str">
        <f t="array" ref="R110">IFERROR(INDEX($Q$3:$U$90, SMALL(IF($P$3:$P$90="○", ROW($P$3:$P$90)-ROW($P$3)+1), ROW(B5)), COLUMNS($Q$3:R7)), "")</f>
        <v>農地維持</v>
      </c>
      <c r="S110" s="1501" t="str">
        <f t="array" ref="S110">IFERROR(INDEX($Q$3:$U$90, SMALL(IF($P$3:$P$90="○", ROW($P$3:$P$90)-ROW($P$3)+1), ROW(C5)), COLUMNS($Q$3:S7)), "")</f>
        <v>実践活動</v>
      </c>
      <c r="T110" s="1501" t="str">
        <f t="array" ref="T110">IFERROR(INDEX($Q$3:$U$90, SMALL(IF($P$3:$P$90="○", ROW($P$3:$P$90)-ROW($P$3)+1), ROW(D5)), COLUMNS($Q$3:T7)), "")</f>
        <v>水路</v>
      </c>
      <c r="U110" s="1501" t="str">
        <f t="array" ref="U110">IFERROR(INDEX($Q$3:$U$90, SMALL(IF($P$3:$P$90="○", ROW($P$3:$P$90)-ROW($P$3)+1), ROW(E5)), COLUMNS($Q$3:U7)), "")</f>
        <v>9 水路附帯施設の保守管理</v>
      </c>
    </row>
    <row r="111" spans="16:21" x14ac:dyDescent="0.2">
      <c r="P111" s="1511"/>
      <c r="Q111" s="1501">
        <f t="array" ref="Q111">IFERROR(INDEX($Q$3:$U$90, SMALL(IF($P$3:$P$90="○", ROW($P$3:$P$90)-ROW($P$3)+1), ROW(A6)), COLUMNS($Q$3:Q8)), "")</f>
        <v>11</v>
      </c>
      <c r="R111" s="1501" t="str">
        <f t="array" ref="R111">IFERROR(INDEX($Q$3:$U$90, SMALL(IF($P$3:$P$90="○", ROW($P$3:$P$90)-ROW($P$3)+1), ROW(B6)), COLUMNS($Q$3:R8)), "")</f>
        <v>農地維持</v>
      </c>
      <c r="S111" s="1501" t="str">
        <f t="array" ref="S111">IFERROR(INDEX($Q$3:$U$90, SMALL(IF($P$3:$P$90="○", ROW($P$3:$P$90)-ROW($P$3)+1), ROW(C6)), COLUMNS($Q$3:S8)), "")</f>
        <v>実践活動</v>
      </c>
      <c r="T111" s="1501" t="str">
        <f t="array" ref="T111">IFERROR(INDEX($Q$3:$U$90, SMALL(IF($P$3:$P$90="○", ROW($P$3:$P$90)-ROW($P$3)+1), ROW(D6)), COLUMNS($Q$3:T8)), "")</f>
        <v>農道</v>
      </c>
      <c r="U111" s="1501" t="str">
        <f t="array" ref="U111">IFERROR(INDEX($Q$3:$U$90, SMALL(IF($P$3:$P$90="○", ROW($P$3:$P$90)-ROW($P$3)+1), ROW(E6)), COLUMNS($Q$3:U8)), "")</f>
        <v>11 農道側溝の泥上げ</v>
      </c>
    </row>
    <row r="112" spans="16:21" x14ac:dyDescent="0.2">
      <c r="P112" s="1511"/>
      <c r="Q112" s="1501">
        <f t="array" ref="Q112">IFERROR(INDEX($Q$3:$U$90, SMALL(IF($P$3:$P$90="○", ROW($P$3:$P$90)-ROW($P$3)+1), ROW(A7)), COLUMNS($Q$3:Q9)), "")</f>
        <v>12</v>
      </c>
      <c r="R112" s="1501" t="str">
        <f t="array" ref="R112">IFERROR(INDEX($Q$3:$U$90, SMALL(IF($P$3:$P$90="○", ROW($P$3:$P$90)-ROW($P$3)+1), ROW(B7)), COLUMNS($Q$3:R9)), "")</f>
        <v>農地維持</v>
      </c>
      <c r="S112" s="1501" t="str">
        <f t="array" ref="S112">IFERROR(INDEX($Q$3:$U$90, SMALL(IF($P$3:$P$90="○", ROW($P$3:$P$90)-ROW($P$3)+1), ROW(C7)), COLUMNS($Q$3:S9)), "")</f>
        <v>実践活動</v>
      </c>
      <c r="T112" s="1501" t="str">
        <f t="array" ref="T112">IFERROR(INDEX($Q$3:$U$90, SMALL(IF($P$3:$P$90="○", ROW($P$3:$P$90)-ROW($P$3)+1), ROW(D7)), COLUMNS($Q$3:T9)), "")</f>
        <v>農道</v>
      </c>
      <c r="U112" s="1501" t="str">
        <f t="array" ref="U112">IFERROR(INDEX($Q$3:$U$90, SMALL(IF($P$3:$P$90="○", ROW($P$3:$P$90)-ROW($P$3)+1), ROW(E7)), COLUMNS($Q$3:U9)), "")</f>
        <v>12 路面の維持</v>
      </c>
    </row>
    <row r="113" spans="16:21" x14ac:dyDescent="0.2">
      <c r="P113" s="1511"/>
      <c r="Q113" s="1501">
        <f t="array" ref="Q113">IFERROR(INDEX($Q$3:$U$90, SMALL(IF($P$3:$P$90="○", ROW($P$3:$P$90)-ROW($P$3)+1), ROW(A8)), COLUMNS($Q$3:Q10)), "")</f>
        <v>101</v>
      </c>
      <c r="R113" s="1501" t="str">
        <f t="array" ref="R113">IFERROR(INDEX($Q$3:$U$90, SMALL(IF($P$3:$P$90="○", ROW($P$3:$P$90)-ROW($P$3)+1), ROW(B8)), COLUMNS($Q$3:R10)), "")</f>
        <v>農地維持</v>
      </c>
      <c r="S113" s="1501" t="str">
        <f t="array" ref="S113">IFERROR(INDEX($Q$3:$U$90, SMALL(IF($P$3:$P$90="○", ROW($P$3:$P$90)-ROW($P$3)+1), ROW(C8)), COLUMNS($Q$3:S10)), "")</f>
        <v>実践活動</v>
      </c>
      <c r="T113" s="1501" t="str">
        <f t="array" ref="T113">IFERROR(INDEX($Q$3:$U$90, SMALL(IF($P$3:$P$90="○", ROW($P$3:$P$90)-ROW($P$3)+1), ROW(D8)), COLUMNS($Q$3:T10)), "")</f>
        <v>農道</v>
      </c>
      <c r="U113" s="1501" t="str">
        <f t="array" ref="U113">IFERROR(INDEX($Q$3:$U$90, SMALL(IF($P$3:$P$90="○", ROW($P$3:$P$90)-ROW($P$3)+1), ROW(E8)), COLUMNS($Q$3:U10)), "")</f>
        <v>101 農道の除排雪</v>
      </c>
    </row>
    <row r="114" spans="16:21" x14ac:dyDescent="0.2">
      <c r="P114" s="1511"/>
      <c r="Q114" s="1501">
        <f t="array" ref="Q114">IFERROR(INDEX($Q$3:$U$90, SMALL(IF($P$3:$P$90="○", ROW($P$3:$P$90)-ROW($P$3)+1), ROW(A9)), COLUMNS($Q$3:Q11)), "")</f>
        <v>14</v>
      </c>
      <c r="R114" s="1501" t="str">
        <f t="array" ref="R114">IFERROR(INDEX($Q$3:$U$90, SMALL(IF($P$3:$P$90="○", ROW($P$3:$P$90)-ROW($P$3)+1), ROW(B9)), COLUMNS($Q$3:R11)), "")</f>
        <v>農地維持</v>
      </c>
      <c r="S114" s="1501" t="str">
        <f t="array" ref="S114">IFERROR(INDEX($Q$3:$U$90, SMALL(IF($P$3:$P$90="○", ROW($P$3:$P$90)-ROW($P$3)+1), ROW(C9)), COLUMNS($Q$3:S11)), "")</f>
        <v>実践活動</v>
      </c>
      <c r="T114" s="1501" t="str">
        <f t="array" ref="T114">IFERROR(INDEX($Q$3:$U$90, SMALL(IF($P$3:$P$90="○", ROW($P$3:$P$90)-ROW($P$3)+1), ROW(D9)), COLUMNS($Q$3:T11)), "")</f>
        <v>ため池</v>
      </c>
      <c r="U114" s="1501" t="str">
        <f t="array" ref="U114">IFERROR(INDEX($Q$3:$U$90, SMALL(IF($P$3:$P$90="○", ROW($P$3:$P$90)-ROW($P$3)+1), ROW(E9)), COLUMNS($Q$3:U11)), "")</f>
        <v>14 ため池の泥上げ</v>
      </c>
    </row>
    <row r="115" spans="16:21" x14ac:dyDescent="0.2">
      <c r="P115" s="1511"/>
      <c r="Q115" s="1501">
        <f t="array" ref="Q115">IFERROR(INDEX($Q$3:$U$90, SMALL(IF($P$3:$P$90="○", ROW($P$3:$P$90)-ROW($P$3)+1), ROW(A10)), COLUMNS($Q$3:Q12)), "")</f>
        <v>15</v>
      </c>
      <c r="R115" s="1501" t="str">
        <f t="array" ref="R115">IFERROR(INDEX($Q$3:$U$90, SMALL(IF($P$3:$P$90="○", ROW($P$3:$P$90)-ROW($P$3)+1), ROW(B10)), COLUMNS($Q$3:R12)), "")</f>
        <v>農地維持</v>
      </c>
      <c r="S115" s="1501" t="str">
        <f t="array" ref="S115">IFERROR(INDEX($Q$3:$U$90, SMALL(IF($P$3:$P$90="○", ROW($P$3:$P$90)-ROW($P$3)+1), ROW(C10)), COLUMNS($Q$3:S12)), "")</f>
        <v>実践活動</v>
      </c>
      <c r="T115" s="1501" t="str">
        <f t="array" ref="T115">IFERROR(INDEX($Q$3:$U$90, SMALL(IF($P$3:$P$90="○", ROW($P$3:$P$90)-ROW($P$3)+1), ROW(D10)), COLUMNS($Q$3:T12)), "")</f>
        <v>ため池</v>
      </c>
      <c r="U115" s="1501" t="str">
        <f t="array" ref="U115">IFERROR(INDEX($Q$3:$U$90, SMALL(IF($P$3:$P$90="○", ROW($P$3:$P$90)-ROW($P$3)+1), ROW(E10)), COLUMNS($Q$3:U12)), "")</f>
        <v>15 ため池附帯施設の保守管理</v>
      </c>
    </row>
    <row r="116" spans="16:21" x14ac:dyDescent="0.2">
      <c r="P116" s="1511"/>
      <c r="Q116" s="1501">
        <v>101</v>
      </c>
      <c r="R116" s="1501" t="str">
        <f t="array" ref="R116">IFERROR(INDEX($Q$3:$U$90, SMALL(IF($P$3:$P$90="○", ROW($P$3:$P$90)-ROW($P$3)+1), ROW(B10)), COLUMNS($Q$3:R12)), "")</f>
        <v>農地維持</v>
      </c>
      <c r="S116" s="1501" t="str">
        <f t="array" ref="S116">IFERROR(INDEX($Q$3:$U$90, SMALL(IF($P$3:$P$90="○", ROW($P$3:$P$90)-ROW($P$3)+1), ROW(C10)), COLUMNS($Q$3:S12)), "")</f>
        <v>実践活動</v>
      </c>
      <c r="T116" s="1501" t="s">
        <v>6924</v>
      </c>
      <c r="U116" s="1501" t="s">
        <v>6925</v>
      </c>
    </row>
    <row r="117" spans="16:21" x14ac:dyDescent="0.2">
      <c r="P117" s="1511"/>
      <c r="Q117" s="1501">
        <f t="array" ref="Q117">IFERROR(INDEX($Q$3:$U$90, SMALL(IF($P$3:$P$90="○", ROW($P$3:$P$90)-ROW($P$3)+1), ROW(A11)), COLUMNS($Q$3:Q13)), "")</f>
        <v>16</v>
      </c>
      <c r="R117" s="1501" t="str">
        <f t="array" ref="R117">IFERROR(INDEX($Q$3:$U$90, SMALL(IF($P$3:$P$90="○", ROW($P$3:$P$90)-ROW($P$3)+1), ROW(B11)), COLUMNS($Q$3:R13)), "")</f>
        <v>農地維持</v>
      </c>
      <c r="S117" s="1501" t="str">
        <f t="array" ref="S117">IFERROR(INDEX($Q$3:$U$90, SMALL(IF($P$3:$P$90="○", ROW($P$3:$P$90)-ROW($P$3)+1), ROW(C11)), COLUMNS($Q$3:S13)), "")</f>
        <v>実践活動</v>
      </c>
      <c r="T117" s="1501" t="str">
        <f t="array" ref="T117">IFERROR(INDEX($Q$3:$U$90, SMALL(IF($P$3:$P$90="○", ROW($P$3:$P$90)-ROW($P$3)+1), ROW(D11)), COLUMNS($Q$3:T13)), "")</f>
        <v>共通</v>
      </c>
      <c r="U117" s="1501" t="str">
        <f t="array" ref="U117">IFERROR(INDEX($Q$3:$U$90, SMALL(IF($P$3:$P$90="○", ROW($P$3:$P$90)-ROW($P$3)+1), ROW(E11)), COLUMNS($Q$3:U13)), "")</f>
        <v>16 異常気象時の対応</v>
      </c>
    </row>
    <row r="118" spans="16:21" x14ac:dyDescent="0.2">
      <c r="P118" s="1511"/>
      <c r="Q118" s="1501">
        <f t="array" ref="Q118">IFERROR(INDEX($Q$3:$U$90, SMALL(IF($P$3:$P$90="○", ROW($P$3:$P$90)-ROW($P$3)+1), ROW(A12)), COLUMNS($Q$3:Q14)), "")</f>
        <v>29</v>
      </c>
      <c r="R118" s="1501" t="str">
        <f t="array" ref="R118">IFERROR(INDEX($Q$3:$U$90, SMALL(IF($P$3:$P$90="○", ROW($P$3:$P$90)-ROW($P$3)+1), ROW(B12)), COLUMNS($Q$3:R14)), "")</f>
        <v>共同</v>
      </c>
      <c r="S118" s="1501" t="str">
        <f t="array" ref="S118">IFERROR(INDEX($Q$3:$U$90, SMALL(IF($P$3:$P$90="○", ROW($P$3:$P$90)-ROW($P$3)+1), ROW(C12)), COLUMNS($Q$3:S14)), "")</f>
        <v>研修</v>
      </c>
      <c r="T118" s="1501" t="str">
        <f t="array" ref="T118">IFERROR(INDEX($Q$3:$U$90, SMALL(IF($P$3:$P$90="○", ROW($P$3:$P$90)-ROW($P$3)+1), ROW(D12)), COLUMNS($Q$3:T14)), "")</f>
        <v>研修</v>
      </c>
      <c r="U118" s="1501" t="str">
        <f t="array" ref="U118">IFERROR(INDEX($Q$3:$U$90, SMALL(IF($P$3:$P$90="○", ROW($P$3:$P$90)-ROW($P$3)+1), ROW(E12)), COLUMNS($Q$3:U14)), "")</f>
        <v>29 機能診断・補修技術等に関する研修</v>
      </c>
    </row>
    <row r="119" spans="16:21" x14ac:dyDescent="0.2">
      <c r="P119" s="1511"/>
      <c r="Q119" s="1501">
        <f t="array" ref="Q119">IFERROR(INDEX($Q$3:$U$90, SMALL(IF($P$3:$P$90="○", ROW($P$3:$P$90)-ROW($P$3)+1), ROW(A13)), COLUMNS($Q$3:Q15)), "")</f>
        <v>30</v>
      </c>
      <c r="R119" s="1501" t="str">
        <f t="array" ref="R119">IFERROR(INDEX($Q$3:$U$90, SMALL(IF($P$3:$P$90="○", ROW($P$3:$P$90)-ROW($P$3)+1), ROW(B13)), COLUMNS($Q$3:R15)), "")</f>
        <v>共同</v>
      </c>
      <c r="S119" s="1501" t="str">
        <f t="array" ref="S119">IFERROR(INDEX($Q$3:$U$90, SMALL(IF($P$3:$P$90="○", ROW($P$3:$P$90)-ROW($P$3)+1), ROW(C13)), COLUMNS($Q$3:S15)), "")</f>
        <v>実践活動</v>
      </c>
      <c r="T119" s="1501" t="str">
        <f t="array" ref="T119">IFERROR(INDEX($Q$3:$U$90, SMALL(IF($P$3:$P$90="○", ROW($P$3:$P$90)-ROW($P$3)+1), ROW(D13)), COLUMNS($Q$3:T15)), "")</f>
        <v>農用地</v>
      </c>
      <c r="U119" s="1501" t="str">
        <f t="array" ref="U119">IFERROR(INDEX($Q$3:$U$90, SMALL(IF($P$3:$P$90="○", ROW($P$3:$P$90)-ROW($P$3)+1), ROW(E13)), COLUMNS($Q$3:U15)), "")</f>
        <v>30 農用地の軽微な補修等</v>
      </c>
    </row>
    <row r="120" spans="16:21" x14ac:dyDescent="0.2">
      <c r="P120" s="1511"/>
      <c r="Q120" s="1501">
        <f t="array" ref="Q120">IFERROR(INDEX($Q$3:$U$90, SMALL(IF($P$3:$P$90="○", ROW($P$3:$P$90)-ROW($P$3)+1), ROW(A14)), COLUMNS($Q$3:Q16)), "")</f>
        <v>31</v>
      </c>
      <c r="R120" s="1501" t="str">
        <f t="array" ref="R120">IFERROR(INDEX($Q$3:$U$90, SMALL(IF($P$3:$P$90="○", ROW($P$3:$P$90)-ROW($P$3)+1), ROW(B14)), COLUMNS($Q$3:R16)), "")</f>
        <v>共同</v>
      </c>
      <c r="S120" s="1501" t="str">
        <f t="array" ref="S120">IFERROR(INDEX($Q$3:$U$90, SMALL(IF($P$3:$P$90="○", ROW($P$3:$P$90)-ROW($P$3)+1), ROW(C14)), COLUMNS($Q$3:S16)), "")</f>
        <v>実践活動</v>
      </c>
      <c r="T120" s="1501" t="str">
        <f t="array" ref="T120">IFERROR(INDEX($Q$3:$U$90, SMALL(IF($P$3:$P$90="○", ROW($P$3:$P$90)-ROW($P$3)+1), ROW(D14)), COLUMNS($Q$3:T16)), "")</f>
        <v>水路</v>
      </c>
      <c r="U120" s="1501" t="str">
        <f t="array" ref="U120">IFERROR(INDEX($Q$3:$U$90, SMALL(IF($P$3:$P$90="○", ROW($P$3:$P$90)-ROW($P$3)+1), ROW(E14)), COLUMNS($Q$3:U16)), "")</f>
        <v>31 水路の軽微な補修等</v>
      </c>
    </row>
    <row r="121" spans="16:21" x14ac:dyDescent="0.2">
      <c r="P121" s="1511"/>
      <c r="Q121" s="1501">
        <f t="array" ref="Q121">IFERROR(INDEX($Q$3:$U$90, SMALL(IF($P$3:$P$90="○", ROW($P$3:$P$90)-ROW($P$3)+1), ROW(A15)), COLUMNS($Q$3:Q17)), "")</f>
        <v>32</v>
      </c>
      <c r="R121" s="1501" t="str">
        <f t="array" ref="R121">IFERROR(INDEX($Q$3:$U$90, SMALL(IF($P$3:$P$90="○", ROW($P$3:$P$90)-ROW($P$3)+1), ROW(B15)), COLUMNS($Q$3:R17)), "")</f>
        <v>共同</v>
      </c>
      <c r="S121" s="1501" t="str">
        <f t="array" ref="S121">IFERROR(INDEX($Q$3:$U$90, SMALL(IF($P$3:$P$90="○", ROW($P$3:$P$90)-ROW($P$3)+1), ROW(C15)), COLUMNS($Q$3:S17)), "")</f>
        <v>実践活動</v>
      </c>
      <c r="T121" s="1501" t="str">
        <f t="array" ref="T121">IFERROR(INDEX($Q$3:$U$90, SMALL(IF($P$3:$P$90="○", ROW($P$3:$P$90)-ROW($P$3)+1), ROW(D15)), COLUMNS($Q$3:T17)), "")</f>
        <v>農道</v>
      </c>
      <c r="U121" s="1501" t="str">
        <f t="array" ref="U121">IFERROR(INDEX($Q$3:$U$90, SMALL(IF($P$3:$P$90="○", ROW($P$3:$P$90)-ROW($P$3)+1), ROW(E15)), COLUMNS($Q$3:U17)), "")</f>
        <v>32 農道の軽微な補修等</v>
      </c>
    </row>
    <row r="122" spans="16:21" x14ac:dyDescent="0.2">
      <c r="P122" s="1511"/>
      <c r="Q122" s="1501">
        <f t="array" ref="Q122">IFERROR(INDEX($Q$3:$U$90, SMALL(IF($P$3:$P$90="○", ROW($P$3:$P$90)-ROW($P$3)+1), ROW(A16)), COLUMNS($Q$3:Q19)), "")</f>
        <v>33</v>
      </c>
      <c r="R122" s="1501" t="str">
        <f t="array" ref="R122">IFERROR(INDEX($Q$3:$U$90, SMALL(IF($P$3:$P$90="○", ROW($P$3:$P$90)-ROW($P$3)+1), ROW(B16)), COLUMNS($Q$3:R19)), "")</f>
        <v>共同</v>
      </c>
      <c r="S122" s="1501" t="str">
        <f t="array" ref="S122">IFERROR(INDEX($Q$3:$U$90, SMALL(IF($P$3:$P$90="○", ROW($P$3:$P$90)-ROW($P$3)+1), ROW(C16)), COLUMNS($Q$3:S19)), "")</f>
        <v>実践活動</v>
      </c>
      <c r="T122" s="1501" t="str">
        <f t="array" ref="T122">IFERROR(INDEX($Q$3:$U$90, SMALL(IF($P$3:$P$90="○", ROW($P$3:$P$90)-ROW($P$3)+1), ROW(D16)), COLUMNS($Q$3:T19)), "")</f>
        <v>ため池</v>
      </c>
      <c r="U122" s="1501" t="str">
        <f t="array" ref="U122">IFERROR(INDEX($Q$3:$U$90, SMALL(IF($P$3:$P$90="○", ROW($P$3:$P$90)-ROW($P$3)+1), ROW(E16)), COLUMNS($Q$3:U19)), "")</f>
        <v>33 ため池の軽微な補修等</v>
      </c>
    </row>
    <row r="123" spans="16:21" x14ac:dyDescent="0.2">
      <c r="P123" s="1511"/>
      <c r="Q123" s="1501">
        <f t="array" ref="Q123">IFERROR(INDEX($Q$3:$U$90, SMALL(IF($P$3:$P$90="○", ROW($P$3:$P$90)-ROW($P$3)+1), ROW(A17)), COLUMNS($Q$3:Q20)), "")</f>
        <v>121</v>
      </c>
      <c r="R123" s="1501" t="str">
        <f t="array" ref="R123">IFERROR(INDEX($Q$3:$U$90, SMALL(IF($P$3:$P$90="○", ROW($P$3:$P$90)-ROW($P$3)+1), ROW(B17)), COLUMNS($Q$3:R20)), "")</f>
        <v>長寿命化</v>
      </c>
      <c r="S123" s="1501" t="str">
        <f t="array" ref="S123">IFERROR(INDEX($Q$3:$U$90, SMALL(IF($P$3:$P$90="○", ROW($P$3:$P$90)-ROW($P$3)+1), ROW(C17)), COLUMNS($Q$3:S20)), "")</f>
        <v>農地に係る施設</v>
      </c>
      <c r="T123" s="1501" t="str">
        <f t="array" ref="T123">IFERROR(INDEX($Q$3:$U$90, SMALL(IF($P$3:$P$90="○", ROW($P$3:$P$90)-ROW($P$3)+1), ROW(D17)), COLUMNS($Q$3:T20)), "")</f>
        <v>水路</v>
      </c>
      <c r="U123" s="1501" t="str">
        <f t="array" ref="U123">IFERROR(INDEX($Q$3:$U$90, SMALL(IF($P$3:$P$90="○", ROW($P$3:$P$90)-ROW($P$3)+1), ROW(E17)), COLUMNS($Q$3:U20)), "")</f>
        <v>121 取水施設の補修</v>
      </c>
    </row>
    <row r="124" spans="16:21" x14ac:dyDescent="0.2">
      <c r="P124" s="1511"/>
      <c r="Q124" s="1501">
        <f t="array" ref="Q124">IFERROR(INDEX($Q$3:$U$90, SMALL(IF($P$3:$P$90="○", ROW($P$3:$P$90)-ROW($P$3)+1), ROW(A18)), COLUMNS($Q$3:Q21)), "")</f>
        <v>122</v>
      </c>
      <c r="R124" s="1501" t="str">
        <f t="array" ref="R124">IFERROR(INDEX($Q$3:$U$90, SMALL(IF($P$3:$P$90="○", ROW($P$3:$P$90)-ROW($P$3)+1), ROW(B18)), COLUMNS($Q$3:R21)), "")</f>
        <v>長寿命化</v>
      </c>
      <c r="S124" s="1501" t="str">
        <f t="array" ref="S124">IFERROR(INDEX($Q$3:$U$90, SMALL(IF($P$3:$P$90="○", ROW($P$3:$P$90)-ROW($P$3)+1), ROW(C18)), COLUMNS($Q$3:S21)), "")</f>
        <v>農地に係る施設</v>
      </c>
      <c r="T124" s="1501" t="str">
        <f t="array" ref="T124">IFERROR(INDEX($Q$3:$U$90, SMALL(IF($P$3:$P$90="○", ROW($P$3:$P$90)-ROW($P$3)+1), ROW(D18)), COLUMNS($Q$3:T21)), "")</f>
        <v>水路</v>
      </c>
      <c r="U124" s="1501" t="str">
        <f t="array" ref="U124">IFERROR(INDEX($Q$3:$U$90, SMALL(IF($P$3:$P$90="○", ROW($P$3:$P$90)-ROW($P$3)+1), ROW(E18)), COLUMNS($Q$3:U21)), "")</f>
        <v>122 水路法面等の補修</v>
      </c>
    </row>
    <row r="125" spans="16:21" x14ac:dyDescent="0.2">
      <c r="P125" s="1511"/>
      <c r="Q125" s="1501">
        <f t="array" ref="Q125">IFERROR(INDEX($Q$3:$U$90, SMALL(IF($P$3:$P$90="○", ROW($P$3:$P$90)-ROW($P$3)+1), ROW(A19)), COLUMNS($Q$3:Q22)), "")</f>
        <v>123</v>
      </c>
      <c r="R125" s="1501" t="str">
        <f t="array" ref="R125">IFERROR(INDEX($Q$3:$U$90, SMALL(IF($P$3:$P$90="○", ROW($P$3:$P$90)-ROW($P$3)+1), ROW(B19)), COLUMNS($Q$3:R22)), "")</f>
        <v>長寿命化</v>
      </c>
      <c r="S125" s="1501" t="str">
        <f t="array" ref="S125">IFERROR(INDEX($Q$3:$U$90, SMALL(IF($P$3:$P$90="○", ROW($P$3:$P$90)-ROW($P$3)+1), ROW(C19)), COLUMNS($Q$3:S22)), "")</f>
        <v>農地に係る施設</v>
      </c>
      <c r="T125" s="1501" t="str">
        <f t="array" ref="T125">IFERROR(INDEX($Q$3:$U$90, SMALL(IF($P$3:$P$90="○", ROW($P$3:$P$90)-ROW($P$3)+1), ROW(D19)), COLUMNS($Q$3:T22)), "")</f>
        <v>水路</v>
      </c>
      <c r="U125" s="1501" t="str">
        <f t="array" ref="U125">IFERROR(INDEX($Q$3:$U$90, SMALL(IF($P$3:$P$90="○", ROW($P$3:$P$90)-ROW($P$3)+1), ROW(E19)), COLUMNS($Q$3:U22)), "")</f>
        <v>123 水路の浚渫（頭首工含む）</v>
      </c>
    </row>
    <row r="126" spans="16:21" x14ac:dyDescent="0.2">
      <c r="P126" s="1511"/>
      <c r="Q126" s="1501">
        <f t="array" ref="Q126">IFERROR(INDEX($Q$3:$U$90, SMALL(IF($P$3:$P$90="○", ROW($P$3:$P$90)-ROW($P$3)+1), ROW(A20)), COLUMNS($Q$3:Q23)), "")</f>
        <v>124</v>
      </c>
      <c r="R126" s="1501" t="str">
        <f t="array" ref="R126">IFERROR(INDEX($Q$3:$U$90, SMALL(IF($P$3:$P$90="○", ROW($P$3:$P$90)-ROW($P$3)+1), ROW(B20)), COLUMNS($Q$3:R23)), "")</f>
        <v>長寿命化</v>
      </c>
      <c r="S126" s="1501" t="str">
        <f t="array" ref="S126">IFERROR(INDEX($Q$3:$U$90, SMALL(IF($P$3:$P$90="○", ROW($P$3:$P$90)-ROW($P$3)+1), ROW(C20)), COLUMNS($Q$3:S23)), "")</f>
        <v>農地に係る施設</v>
      </c>
      <c r="T126" s="1501" t="str">
        <f t="array" ref="T126">IFERROR(INDEX($Q$3:$U$90, SMALL(IF($P$3:$P$90="○", ROW($P$3:$P$90)-ROW($P$3)+1), ROW(D20)), COLUMNS($Q$3:T23)), "")</f>
        <v>水路</v>
      </c>
      <c r="U126" s="1501" t="str">
        <f t="array" ref="U126">IFERROR(INDEX($Q$3:$U$90, SMALL(IF($P$3:$P$90="○", ROW($P$3:$P$90)-ROW($P$3)+1), ROW(E20)), COLUMNS($Q$3:U23)), "")</f>
        <v>124 取水施設の更新</v>
      </c>
    </row>
    <row r="127" spans="16:21" x14ac:dyDescent="0.2">
      <c r="P127" s="1511"/>
      <c r="Q127" s="1501">
        <f t="array" ref="Q127">IFERROR(INDEX($Q$3:$U$90, SMALL(IF($P$3:$P$90="○", ROW($P$3:$P$90)-ROW($P$3)+1), ROW(A21)), COLUMNS($Q$3:Q24)), "")</f>
        <v>125</v>
      </c>
      <c r="R127" s="1501" t="str">
        <f t="array" ref="R127">IFERROR(INDEX($Q$3:$U$90, SMALL(IF($P$3:$P$90="○", ROW($P$3:$P$90)-ROW($P$3)+1), ROW(B21)), COLUMNS($Q$3:R24)), "")</f>
        <v>長寿命化</v>
      </c>
      <c r="S127" s="1501" t="str">
        <f t="array" ref="S127">IFERROR(INDEX($Q$3:$U$90, SMALL(IF($P$3:$P$90="○", ROW($P$3:$P$90)-ROW($P$3)+1), ROW(C21)), COLUMNS($Q$3:S24)), "")</f>
        <v>農地に係る施設</v>
      </c>
      <c r="T127" s="1501" t="str">
        <f t="array" ref="T127">IFERROR(INDEX($Q$3:$U$90, SMALL(IF($P$3:$P$90="○", ROW($P$3:$P$90)-ROW($P$3)+1), ROW(D21)), COLUMNS($Q$3:T24)), "")</f>
        <v>農道</v>
      </c>
      <c r="U127" s="1501" t="str">
        <f t="array" ref="U127">IFERROR(INDEX($Q$3:$U$90, SMALL(IF($P$3:$P$90="○", ROW($P$3:$P$90)-ROW($P$3)+1), ROW(E21)), COLUMNS($Q$3:U24)), "")</f>
        <v>125 橋梁の補修</v>
      </c>
    </row>
    <row r="128" spans="16:21" x14ac:dyDescent="0.2">
      <c r="P128" s="1511"/>
      <c r="Q128" s="1501">
        <f t="array" ref="Q128">IFERROR(INDEX($Q$3:$U$90, SMALL(IF($P$3:$P$90="○", ROW($P$3:$P$90)-ROW($P$3)+1), ROW(A22)), COLUMNS($Q$3:Q25)), "")</f>
        <v>126</v>
      </c>
      <c r="R128" s="1501" t="str">
        <f t="array" ref="R128">IFERROR(INDEX($Q$3:$U$90, SMALL(IF($P$3:$P$90="○", ROW($P$3:$P$90)-ROW($P$3)+1), ROW(B22)), COLUMNS($Q$3:R25)), "")</f>
        <v>長寿命化</v>
      </c>
      <c r="S128" s="1501" t="str">
        <f t="array" ref="S128">IFERROR(INDEX($Q$3:$U$90, SMALL(IF($P$3:$P$90="○", ROW($P$3:$P$90)-ROW($P$3)+1), ROW(C22)), COLUMNS($Q$3:S25)), "")</f>
        <v>農地に係る施設</v>
      </c>
      <c r="T128" s="1501" t="str">
        <f t="array" ref="T128">IFERROR(INDEX($Q$3:$U$90, SMALL(IF($P$3:$P$90="○", ROW($P$3:$P$90)-ROW($P$3)+1), ROW(D22)), COLUMNS($Q$3:T25)), "")</f>
        <v>ため池</v>
      </c>
      <c r="U128" s="1501" t="str">
        <f t="array" ref="U128">IFERROR(INDEX($Q$3:$U$90, SMALL(IF($P$3:$P$90="○", ROW($P$3:$P$90)-ROW($P$3)+1), ROW(E22)), COLUMNS($Q$3:U25)), "")</f>
        <v>126 浚渫</v>
      </c>
    </row>
    <row r="129" spans="16:21" x14ac:dyDescent="0.2">
      <c r="P129" s="1511"/>
      <c r="Q129" s="1501">
        <f t="array" ref="Q129">IFERROR(INDEX($Q$3:$U$90, SMALL(IF($P$3:$P$90="○", ROW($P$3:$P$90)-ROW($P$3)+1), ROW(A23)), COLUMNS($Q$3:Q26)), "")</f>
        <v>131</v>
      </c>
      <c r="R129" s="1501" t="str">
        <f t="array" ref="R129">IFERROR(INDEX($Q$3:$U$90, SMALL(IF($P$3:$P$90="○", ROW($P$3:$P$90)-ROW($P$3)+1), ROW(B23)), COLUMNS($Q$3:R26)), "")</f>
        <v>長寿命化</v>
      </c>
      <c r="S129" s="1501" t="str">
        <f t="array" ref="S129">IFERROR(INDEX($Q$3:$U$90, SMALL(IF($P$3:$P$90="○", ROW($P$3:$P$90)-ROW($P$3)+1), ROW(C23)), COLUMNS($Q$3:S26)), "")</f>
        <v>農地に係る施設</v>
      </c>
      <c r="T129" s="1501" t="str">
        <f t="array" ref="T129">IFERROR(INDEX($Q$3:$U$90, SMALL(IF($P$3:$P$90="○", ROW($P$3:$P$90)-ROW($P$3)+1), ROW(D23)), COLUMNS($Q$3:T26)), "")</f>
        <v>農地</v>
      </c>
      <c r="U129" s="1501" t="str">
        <f t="array" ref="U129">IFERROR(INDEX($Q$3:$U$90, SMALL(IF($P$3:$P$90="○", ROW($P$3:$P$90)-ROW($P$3)+1), ROW(E23)), COLUMNS($Q$3:U26)), "")</f>
        <v>131 畦畔除去</v>
      </c>
    </row>
    <row r="130" spans="16:21" x14ac:dyDescent="0.2">
      <c r="P130" s="1511"/>
      <c r="Q130" s="1501">
        <f t="array" ref="Q130">IFERROR(INDEX($Q$3:$U$90, SMALL(IF($P$3:$P$90="○", ROW($P$3:$P$90)-ROW($P$3)+1), ROW(A24)), COLUMNS($Q$3:Q27)), "")</f>
        <v>132</v>
      </c>
      <c r="R130" s="1501" t="str">
        <f t="array" ref="R130">IFERROR(INDEX($Q$3:$U$90, SMALL(IF($P$3:$P$90="○", ROW($P$3:$P$90)-ROW($P$3)+1), ROW(B24)), COLUMNS($Q$3:R27)), "")</f>
        <v>長寿命化</v>
      </c>
      <c r="S130" s="1501" t="str">
        <f t="array" ref="S130">IFERROR(INDEX($Q$3:$U$90, SMALL(IF($P$3:$P$90="○", ROW($P$3:$P$90)-ROW($P$3)+1), ROW(C24)), COLUMNS($Q$3:S27)), "")</f>
        <v>農地に係る施設</v>
      </c>
      <c r="T130" s="1501" t="str">
        <f t="array" ref="T130">IFERROR(INDEX($Q$3:$U$90, SMALL(IF($P$3:$P$90="○", ROW($P$3:$P$90)-ROW($P$3)+1), ROW(D24)), COLUMNS($Q$3:T27)), "")</f>
        <v>農地</v>
      </c>
      <c r="U130" s="1501" t="str">
        <f t="array" ref="U130">IFERROR(INDEX($Q$3:$U$90, SMALL(IF($P$3:$P$90="○", ROW($P$3:$P$90)-ROW($P$3)+1), ROW(E24)), COLUMNS($Q$3:U27)), "")</f>
        <v>132 客土</v>
      </c>
    </row>
    <row r="131" spans="16:21" x14ac:dyDescent="0.2">
      <c r="P131" s="1511"/>
      <c r="Q131" s="1501">
        <f t="array" ref="Q131">IFERROR(INDEX($Q$3:$U$90, SMALL(IF($P$3:$P$90="○", ROW($P$3:$P$90)-ROW($P$3)+1), ROW(A25)), COLUMNS($Q$3:Q28)), "")</f>
        <v>133</v>
      </c>
      <c r="R131" s="1501" t="str">
        <f t="array" ref="R131">IFERROR(INDEX($Q$3:$U$90, SMALL(IF($P$3:$P$90="○", ROW($P$3:$P$90)-ROW($P$3)+1), ROW(B25)), COLUMNS($Q$3:R28)), "")</f>
        <v>長寿命化</v>
      </c>
      <c r="S131" s="1501" t="str">
        <f t="array" ref="S131">IFERROR(INDEX($Q$3:$U$90, SMALL(IF($P$3:$P$90="○", ROW($P$3:$P$90)-ROW($P$3)+1), ROW(C25)), COLUMNS($Q$3:S28)), "")</f>
        <v>農地に係る施設</v>
      </c>
      <c r="T131" s="1501" t="str">
        <f t="array" ref="T131">IFERROR(INDEX($Q$3:$U$90, SMALL(IF($P$3:$P$90="○", ROW($P$3:$P$90)-ROW($P$3)+1), ROW(D25)), COLUMNS($Q$3:T28)), "")</f>
        <v>排水施設</v>
      </c>
      <c r="U131" s="1501" t="str">
        <f t="array" ref="U131">IFERROR(INDEX($Q$3:$U$90, SMALL(IF($P$3:$P$90="○", ROW($P$3:$P$90)-ROW($P$3)+1), ROW(E25)), COLUMNS($Q$3:U28)), "")</f>
        <v>133 暗渠・明渠排水の補修</v>
      </c>
    </row>
    <row r="132" spans="16:21" x14ac:dyDescent="0.2">
      <c r="P132" s="1511"/>
      <c r="Q132" s="1501">
        <f t="array" ref="Q132">IFERROR(INDEX($Q$3:$U$90, SMALL(IF($P$3:$P$90="○", ROW($P$3:$P$90)-ROW($P$3)+1), ROW(A26)), COLUMNS($Q$3:Q29)), "")</f>
        <v>134</v>
      </c>
      <c r="R132" s="1501" t="str">
        <f t="array" ref="R132">IFERROR(INDEX($Q$3:$U$90, SMALL(IF($P$3:$P$90="○", ROW($P$3:$P$90)-ROW($P$3)+1), ROW(B26)), COLUMNS($Q$3:R29)), "")</f>
        <v>長寿命化</v>
      </c>
      <c r="S132" s="1501" t="str">
        <f t="array" ref="S132">IFERROR(INDEX($Q$3:$U$90, SMALL(IF($P$3:$P$90="○", ROW($P$3:$P$90)-ROW($P$3)+1), ROW(C26)), COLUMNS($Q$3:S29)), "")</f>
        <v>農地に係る施設</v>
      </c>
      <c r="T132" s="1501" t="str">
        <f t="array" ref="T132">IFERROR(INDEX($Q$3:$U$90, SMALL(IF($P$3:$P$90="○", ROW($P$3:$P$90)-ROW($P$3)+1), ROW(D26)), COLUMNS($Q$3:T29)), "")</f>
        <v>排水施設</v>
      </c>
      <c r="U132" s="1501" t="str">
        <f t="array" ref="U132">IFERROR(INDEX($Q$3:$U$90, SMALL(IF($P$3:$P$90="○", ROW($P$3:$P$90)-ROW($P$3)+1), ROW(E26)), COLUMNS($Q$3:U29)), "")</f>
        <v>134 暗渠・明渠排水の設置</v>
      </c>
    </row>
    <row r="133" spans="16:21" x14ac:dyDescent="0.2">
      <c r="P133" s="1511"/>
      <c r="Q133" s="1501">
        <f t="array" ref="Q133">IFERROR(INDEX($Q$3:$U$90, SMALL(IF($P$3:$P$90="○", ROW($P$3:$P$90)-ROW($P$3)+1), ROW(A27)), COLUMNS($Q$3:Q30)), "")</f>
        <v>135</v>
      </c>
      <c r="R133" s="1501" t="str">
        <f t="array" ref="R133">IFERROR(INDEX($Q$3:$U$90, SMALL(IF($P$3:$P$90="○", ROW($P$3:$P$90)-ROW($P$3)+1), ROW(B27)), COLUMNS($Q$3:R30)), "")</f>
        <v>長寿命化</v>
      </c>
      <c r="S133" s="1501" t="str">
        <f t="array" ref="S133">IFERROR(INDEX($Q$3:$U$90, SMALL(IF($P$3:$P$90="○", ROW($P$3:$P$90)-ROW($P$3)+1), ROW(C27)), COLUMNS($Q$3:S30)), "")</f>
        <v>農地に係る施設</v>
      </c>
      <c r="T133" s="1501" t="str">
        <f t="array" ref="T133">IFERROR(INDEX($Q$3:$U$90, SMALL(IF($P$3:$P$90="○", ROW($P$3:$P$90)-ROW($P$3)+1), ROW(D27)), COLUMNS($Q$3:T30)), "")</f>
        <v>給排水施設</v>
      </c>
      <c r="U133" s="1501" t="str">
        <f t="array" ref="U133">IFERROR(INDEX($Q$3:$U$90, SMALL(IF($P$3:$P$90="○", ROW($P$3:$P$90)-ROW($P$3)+1), ROW(E27)), COLUMNS($Q$3:U30)), "")</f>
        <v>135 給排水施設の補修</v>
      </c>
    </row>
    <row r="134" spans="16:21" x14ac:dyDescent="0.2">
      <c r="P134" s="1511"/>
      <c r="Q134" s="1501">
        <f t="array" ref="Q134">IFERROR(INDEX($Q$3:$U$90, SMALL(IF($P$3:$P$90="○", ROW($P$3:$P$90)-ROW($P$3)+1), ROW(A28)), COLUMNS($Q$3:Q31)), "")</f>
        <v>136</v>
      </c>
      <c r="R134" s="1501" t="str">
        <f t="array" ref="R134">IFERROR(INDEX($Q$3:$U$90, SMALL(IF($P$3:$P$90="○", ROW($P$3:$P$90)-ROW($P$3)+1), ROW(B28)), COLUMNS($Q$3:R31)), "")</f>
        <v>長寿命化</v>
      </c>
      <c r="S134" s="1501" t="str">
        <f t="array" ref="S134">IFERROR(INDEX($Q$3:$U$90, SMALL(IF($P$3:$P$90="○", ROW($P$3:$P$90)-ROW($P$3)+1), ROW(C28)), COLUMNS($Q$3:S31)), "")</f>
        <v>農地に係る施設</v>
      </c>
      <c r="T134" s="1501" t="str">
        <f t="array" ref="T134">IFERROR(INDEX($Q$3:$U$90, SMALL(IF($P$3:$P$90="○", ROW($P$3:$P$90)-ROW($P$3)+1), ROW(D28)), COLUMNS($Q$3:T31)), "")</f>
        <v>給排水施設</v>
      </c>
      <c r="U134" s="1501" t="str">
        <f t="array" ref="U134">IFERROR(INDEX($Q$3:$U$90, SMALL(IF($P$3:$P$90="○", ROW($P$3:$P$90)-ROW($P$3)+1), ROW(E28)), COLUMNS($Q$3:U31)), "")</f>
        <v>136 給排水施設の設置</v>
      </c>
    </row>
    <row r="135" spans="16:21" x14ac:dyDescent="0.2">
      <c r="P135" s="1511"/>
      <c r="Q135" s="1501">
        <f t="array" ref="Q135">IFERROR(INDEX($Q$3:$U$90, SMALL(IF($P$3:$P$90="○", ROW($P$3:$P$90)-ROW($P$3)+1), ROW(A29)), COLUMNS($Q$3:Q32)), "")</f>
        <v>137</v>
      </c>
      <c r="R135" s="1501" t="str">
        <f t="array" ref="R135">IFERROR(INDEX($Q$3:$U$90, SMALL(IF($P$3:$P$90="○", ROW($P$3:$P$90)-ROW($P$3)+1), ROW(B29)), COLUMNS($Q$3:R32)), "")</f>
        <v>長寿命化</v>
      </c>
      <c r="S135" s="1501" t="str">
        <f t="array" ref="S135">IFERROR(INDEX($Q$3:$U$90, SMALL(IF($P$3:$P$90="○", ROW($P$3:$P$90)-ROW($P$3)+1), ROW(C29)), COLUMNS($Q$3:S32)), "")</f>
        <v>農地に係る施設</v>
      </c>
      <c r="T135" s="1501" t="str">
        <f t="array" ref="T135">IFERROR(INDEX($Q$3:$U$90, SMALL(IF($P$3:$P$90="○", ROW($P$3:$P$90)-ROW($P$3)+1), ROW(D29)), COLUMNS($Q$3:T32)), "")</f>
        <v>鳥獣害対策施設</v>
      </c>
      <c r="U135" s="1501" t="str">
        <f t="array" ref="U135">IFERROR(INDEX($Q$3:$U$90, SMALL(IF($P$3:$P$90="○", ROW($P$3:$P$90)-ROW($P$3)+1), ROW(E29)), COLUMNS($Q$3:U32)), "")</f>
        <v>137  鳥獣害防護柵の補修</v>
      </c>
    </row>
    <row r="136" spans="16:21" x14ac:dyDescent="0.2">
      <c r="P136" s="1511"/>
      <c r="Q136" s="1501">
        <f t="array" ref="Q136">IFERROR(INDEX($Q$3:$U$90, SMALL(IF($P$3:$P$90="○", ROW($P$3:$P$90)-ROW($P$3)+1), ROW(A30)), COLUMNS($Q$3:Q33)), "")</f>
        <v>138</v>
      </c>
      <c r="R136" s="1501" t="str">
        <f t="array" ref="R136">IFERROR(INDEX($Q$3:$U$90, SMALL(IF($P$3:$P$90="○", ROW($P$3:$P$90)-ROW($P$3)+1), ROW(B30)), COLUMNS($Q$3:R33)), "")</f>
        <v>長寿命化</v>
      </c>
      <c r="S136" s="1501" t="str">
        <f t="array" ref="S136">IFERROR(INDEX($Q$3:$U$90, SMALL(IF($P$3:$P$90="○", ROW($P$3:$P$90)-ROW($P$3)+1), ROW(C30)), COLUMNS($Q$3:S33)), "")</f>
        <v>農地に係る施設</v>
      </c>
      <c r="T136" s="1501" t="str">
        <f t="array" ref="T136">IFERROR(INDEX($Q$3:$U$90, SMALL(IF($P$3:$P$90="○", ROW($P$3:$P$90)-ROW($P$3)+1), ROW(D30)), COLUMNS($Q$3:T33)), "")</f>
        <v>農地</v>
      </c>
      <c r="U136" s="1501" t="str">
        <f t="array" ref="U136">IFERROR(INDEX($Q$3:$U$90, SMALL(IF($P$3:$P$90="○", ROW($P$3:$P$90)-ROW($P$3)+1), ROW(E30)), COLUMNS($Q$3:U33)), "")</f>
        <v>138 法面管理用小段の補修</v>
      </c>
    </row>
    <row r="137" spans="16:21" x14ac:dyDescent="0.2">
      <c r="P137" s="1511"/>
      <c r="Q137" s="1501">
        <f t="array" ref="Q137">IFERROR(INDEX($Q$3:$U$90, SMALL(IF($P$3:$P$90="○", ROW($P$3:$P$90)-ROW($P$3)+1), ROW(A31)), COLUMNS($Q$3:Q34)), "")</f>
        <v>139</v>
      </c>
      <c r="R137" s="1501" t="str">
        <f t="array" ref="R137">IFERROR(INDEX($Q$3:$U$90, SMALL(IF($P$3:$P$90="○", ROW($P$3:$P$90)-ROW($P$3)+1), ROW(B31)), COLUMNS($Q$3:R34)), "")</f>
        <v>長寿命化</v>
      </c>
      <c r="S137" s="1501" t="str">
        <f t="array" ref="S137">IFERROR(INDEX($Q$3:$U$90, SMALL(IF($P$3:$P$90="○", ROW($P$3:$P$90)-ROW($P$3)+1), ROW(C31)), COLUMNS($Q$3:S34)), "")</f>
        <v>農地に係る施設</v>
      </c>
      <c r="T137" s="1501" t="str">
        <f t="array" ref="T137">IFERROR(INDEX($Q$3:$U$90, SMALL(IF($P$3:$P$90="○", ROW($P$3:$P$90)-ROW($P$3)+1), ROW(D31)), COLUMNS($Q$3:T34)), "")</f>
        <v>農地</v>
      </c>
      <c r="U137" s="1501" t="str">
        <f t="array" ref="U137">IFERROR(INDEX($Q$3:$U$90, SMALL(IF($P$3:$P$90="○", ROW($P$3:$P$90)-ROW($P$3)+1), ROW(E31)), COLUMNS($Q$3:U34)), "")</f>
        <v>139 法面勾配の緩和、法面管理用小段の設置・更新</v>
      </c>
    </row>
    <row r="138" spans="16:21" x14ac:dyDescent="0.2">
      <c r="P138" s="1511"/>
      <c r="Q138" s="1501">
        <f t="array" ref="Q138">IFERROR(INDEX($Q$3:$U$90, SMALL(IF($P$3:$P$90="○", ROW($P$3:$P$90)-ROW($P$3)+1), ROW(A32)), COLUMNS($Q$3:Q35)), "")</f>
        <v>140</v>
      </c>
      <c r="R138" s="1501" t="str">
        <f t="array" ref="R138">IFERROR(INDEX($Q$3:$U$90, SMALL(IF($P$3:$P$90="○", ROW($P$3:$P$90)-ROW($P$3)+1), ROW(B32)), COLUMNS($Q$3:R35)), "")</f>
        <v>長寿命化</v>
      </c>
      <c r="S138" s="1501" t="str">
        <f t="array" ref="S138">IFERROR(INDEX($Q$3:$U$90, SMALL(IF($P$3:$P$90="○", ROW($P$3:$P$90)-ROW($P$3)+1), ROW(C32)), COLUMNS($Q$3:S35)), "")</f>
        <v>農地に係る施設</v>
      </c>
      <c r="T138" s="1501" t="str">
        <f t="array" ref="T138">IFERROR(INDEX($Q$3:$U$90, SMALL(IF($P$3:$P$90="○", ROW($P$3:$P$90)-ROW($P$3)+1), ROW(D32)), COLUMNS($Q$3:T35)), "")</f>
        <v>鳥獣害対策施設</v>
      </c>
      <c r="U138" s="1501" t="str">
        <f t="array" ref="U138">IFERROR(INDEX($Q$3:$U$90, SMALL(IF($P$3:$P$90="○", ROW($P$3:$P$90)-ROW($P$3)+1), ROW(E32)), COLUMNS($Q$3:U35)), "")</f>
        <v>140  鳥獣害防護柵の更新</v>
      </c>
    </row>
    <row r="139" spans="16:21" x14ac:dyDescent="0.2">
      <c r="P139" s="1511"/>
      <c r="Q139" s="1501" t="str">
        <f t="array" ref="Q139">IFERROR(INDEX($Q$3:$U$90, SMALL(IF($P$3:$P$90="○", ROW($P$3:$P$90)-ROW($P$3)+1), ROW(A33)), COLUMNS($Q$3:Q36)), "")</f>
        <v/>
      </c>
      <c r="R139" s="1501" t="str">
        <f t="array" ref="R139">IFERROR(INDEX($Q$3:$U$90, SMALL(IF($P$3:$P$90="○", ROW($P$3:$P$90)-ROW($P$3)+1), ROW(B33)), COLUMNS($Q$3:R36)), "")</f>
        <v/>
      </c>
      <c r="S139" s="1501" t="str">
        <f t="array" ref="S139">IFERROR(INDEX($Q$3:$U$90, SMALL(IF($P$3:$P$90="○", ROW($P$3:$P$90)-ROW($P$3)+1), ROW(C33)), COLUMNS($Q$3:S36)), "")</f>
        <v/>
      </c>
      <c r="T139" s="1501" t="str">
        <f t="array" ref="T139">IFERROR(INDEX($Q$3:$U$90, SMALL(IF($P$3:$P$90="○", ROW($P$3:$P$90)-ROW($P$3)+1), ROW(D33)), COLUMNS($Q$3:T36)), "")</f>
        <v/>
      </c>
      <c r="U139" s="1501" t="str">
        <f t="array" ref="U139">IFERROR(INDEX($Q$3:$U$90, SMALL(IF($P$3:$P$90="○", ROW($P$3:$P$90)-ROW($P$3)+1), ROW(E33)), COLUMNS($Q$3:U36)), "")</f>
        <v/>
      </c>
    </row>
    <row r="140" spans="16:21" x14ac:dyDescent="0.2">
      <c r="P140" s="1511"/>
      <c r="Q140" s="1501" t="str">
        <f t="array" ref="Q140">IFERROR(INDEX($Q$3:$U$90, SMALL(IF($P$3:$P$90="○", ROW($P$3:$P$90)-ROW($P$3)+1), ROW(A34)), COLUMNS($Q$3:Q37)), "")</f>
        <v/>
      </c>
      <c r="R140" s="1501" t="str">
        <f t="array" ref="R140">IFERROR(INDEX($Q$3:$U$90, SMALL(IF($P$3:$P$90="○", ROW($P$3:$P$90)-ROW($P$3)+1), ROW(B34)), COLUMNS($Q$3:R37)), "")</f>
        <v/>
      </c>
      <c r="S140" s="1501" t="str">
        <f t="array" ref="S140">IFERROR(INDEX($Q$3:$U$90, SMALL(IF($P$3:$P$90="○", ROW($P$3:$P$90)-ROW($P$3)+1), ROW(C34)), COLUMNS($Q$3:S37)), "")</f>
        <v/>
      </c>
      <c r="T140" s="1501" t="str">
        <f t="array" ref="T140">IFERROR(INDEX($Q$3:$U$90, SMALL(IF($P$3:$P$90="○", ROW($P$3:$P$90)-ROW($P$3)+1), ROW(D34)), COLUMNS($Q$3:T37)), "")</f>
        <v/>
      </c>
      <c r="U140" s="1501" t="str">
        <f t="array" ref="U140">IFERROR(INDEX($Q$3:$U$90, SMALL(IF($P$3:$P$90="○", ROW($P$3:$P$90)-ROW($P$3)+1), ROW(E34)), COLUMNS($Q$3:U37)), "")</f>
        <v/>
      </c>
    </row>
    <row r="141" spans="16:21" x14ac:dyDescent="0.2">
      <c r="P141" s="1511"/>
      <c r="Q141" s="1501" t="str">
        <f t="array" ref="Q141">IFERROR(INDEX($Q$3:$U$90, SMALL(IF($P$3:$P$90="○", ROW($P$3:$P$90)-ROW($P$3)+1), ROW(A35)), COLUMNS($Q$3:Q38)), "")</f>
        <v/>
      </c>
      <c r="R141" s="1501" t="str">
        <f t="array" ref="R141">IFERROR(INDEX($Q$3:$U$90, SMALL(IF($P$3:$P$90="○", ROW($P$3:$P$90)-ROW($P$3)+1), ROW(B35)), COLUMNS($Q$3:R38)), "")</f>
        <v/>
      </c>
      <c r="S141" s="1501" t="str">
        <f t="array" ref="S141">IFERROR(INDEX($Q$3:$U$90, SMALL(IF($P$3:$P$90="○", ROW($P$3:$P$90)-ROW($P$3)+1), ROW(C35)), COLUMNS($Q$3:S38)), "")</f>
        <v/>
      </c>
      <c r="T141" s="1501" t="str">
        <f t="array" ref="T141">IFERROR(INDEX($Q$3:$U$90, SMALL(IF($P$3:$P$90="○", ROW($P$3:$P$90)-ROW($P$3)+1), ROW(D35)), COLUMNS($Q$3:T38)), "")</f>
        <v/>
      </c>
      <c r="U141" s="1501" t="str">
        <f t="array" ref="U141">IFERROR(INDEX($Q$3:$U$90, SMALL(IF($P$3:$P$90="○", ROW($P$3:$P$90)-ROW($P$3)+1), ROW(E35)), COLUMNS($Q$3:U38)), "")</f>
        <v/>
      </c>
    </row>
    <row r="142" spans="16:21" x14ac:dyDescent="0.2">
      <c r="P142" s="1511"/>
      <c r="Q142" s="1501" t="str">
        <f t="array" ref="Q142">IFERROR(INDEX($Q$3:$U$90, SMALL(IF($P$3:$P$90="○", ROW($P$3:$P$90)-ROW($P$3)+1), ROW(A36)), COLUMNS($Q$3:Q39)), "")</f>
        <v/>
      </c>
      <c r="R142" s="1501" t="str">
        <f t="array" ref="R142">IFERROR(INDEX($Q$3:$U$90, SMALL(IF($P$3:$P$90="○", ROW($P$3:$P$90)-ROW($P$3)+1), ROW(B36)), COLUMNS($Q$3:R39)), "")</f>
        <v/>
      </c>
      <c r="S142" s="1501" t="str">
        <f t="array" ref="S142">IFERROR(INDEX($Q$3:$U$90, SMALL(IF($P$3:$P$90="○", ROW($P$3:$P$90)-ROW($P$3)+1), ROW(C36)), COLUMNS($Q$3:S39)), "")</f>
        <v/>
      </c>
      <c r="T142" s="1501" t="str">
        <f t="array" ref="T142">IFERROR(INDEX($Q$3:$U$90, SMALL(IF($P$3:$P$90="○", ROW($P$3:$P$90)-ROW($P$3)+1), ROW(D36)), COLUMNS($Q$3:T39)), "")</f>
        <v/>
      </c>
      <c r="U142" s="1501" t="str">
        <f t="array" ref="U142">IFERROR(INDEX($Q$3:$U$90, SMALL(IF($P$3:$P$90="○", ROW($P$3:$P$90)-ROW($P$3)+1), ROW(E36)), COLUMNS($Q$3:U39)), "")</f>
        <v/>
      </c>
    </row>
    <row r="143" spans="16:21" x14ac:dyDescent="0.2">
      <c r="P143" s="1511"/>
      <c r="Q143" s="1501" t="str">
        <f t="array" ref="Q143">IFERROR(INDEX($Q$3:$U$90, SMALL(IF($P$3:$P$90="○", ROW($P$3:$P$90)-ROW($P$3)+1), ROW(A37)), COLUMNS($Q$3:Q40)), "")</f>
        <v/>
      </c>
      <c r="R143" s="1501" t="str">
        <f t="array" ref="R143">IFERROR(INDEX($Q$3:$U$90, SMALL(IF($P$3:$P$90="○", ROW($P$3:$P$90)-ROW($P$3)+1), ROW(B37)), COLUMNS($Q$3:R40)), "")</f>
        <v/>
      </c>
      <c r="S143" s="1501" t="str">
        <f t="array" ref="S143">IFERROR(INDEX($Q$3:$U$90, SMALL(IF($P$3:$P$90="○", ROW($P$3:$P$90)-ROW($P$3)+1), ROW(C37)), COLUMNS($Q$3:S40)), "")</f>
        <v/>
      </c>
      <c r="T143" s="1501" t="str">
        <f t="array" ref="T143">IFERROR(INDEX($Q$3:$U$90, SMALL(IF($P$3:$P$90="○", ROW($P$3:$P$90)-ROW($P$3)+1), ROW(D37)), COLUMNS($Q$3:T40)), "")</f>
        <v/>
      </c>
      <c r="U143" s="1501" t="str">
        <f t="array" ref="U143">IFERROR(INDEX($Q$3:$U$90, SMALL(IF($P$3:$P$90="○", ROW($P$3:$P$90)-ROW($P$3)+1), ROW(E37)), COLUMNS($Q$3:U40)), "")</f>
        <v/>
      </c>
    </row>
    <row r="144" spans="16:21" x14ac:dyDescent="0.2">
      <c r="P144" s="1511"/>
      <c r="Q144" s="1501" t="str">
        <f t="array" ref="Q144">IFERROR(INDEX($Q$3:$U$90, SMALL(IF($P$3:$P$90="○", ROW($P$3:$P$90)-ROW($P$3)+1), ROW(A38)), COLUMNS($Q$3:Q41)), "")</f>
        <v/>
      </c>
      <c r="R144" s="1501" t="str">
        <f t="array" ref="R144">IFERROR(INDEX($Q$3:$U$90, SMALL(IF($P$3:$P$90="○", ROW($P$3:$P$90)-ROW($P$3)+1), ROW(B38)), COLUMNS($Q$3:R41)), "")</f>
        <v/>
      </c>
      <c r="S144" s="1501" t="str">
        <f t="array" ref="S144">IFERROR(INDEX($Q$3:$U$90, SMALL(IF($P$3:$P$90="○", ROW($P$3:$P$90)-ROW($P$3)+1), ROW(C38)), COLUMNS($Q$3:S41)), "")</f>
        <v/>
      </c>
      <c r="T144" s="1501" t="str">
        <f t="array" ref="T144">IFERROR(INDEX($Q$3:$U$90, SMALL(IF($P$3:$P$90="○", ROW($P$3:$P$90)-ROW($P$3)+1), ROW(D38)), COLUMNS($Q$3:T41)), "")</f>
        <v/>
      </c>
      <c r="U144" s="1501" t="str">
        <f t="array" ref="U144">IFERROR(INDEX($Q$3:$U$90, SMALL(IF($P$3:$P$90="○", ROW($P$3:$P$90)-ROW($P$3)+1), ROW(E38)), COLUMNS($Q$3:U41)), "")</f>
        <v/>
      </c>
    </row>
    <row r="145" spans="16:21" x14ac:dyDescent="0.2">
      <c r="P145" s="1511"/>
      <c r="Q145" s="1501" t="str">
        <f t="array" ref="Q145">IFERROR(INDEX($Q$3:$U$90, SMALL(IF($P$3:$P$90="○", ROW($P$3:$P$90)-ROW($P$3)+1), ROW(A39)), COLUMNS($Q$3:Q42)), "")</f>
        <v/>
      </c>
      <c r="R145" s="1501" t="str">
        <f t="array" ref="R145">IFERROR(INDEX($Q$3:$U$90, SMALL(IF($P$3:$P$90="○", ROW($P$3:$P$90)-ROW($P$3)+1), ROW(B39)), COLUMNS($Q$3:R42)), "")</f>
        <v/>
      </c>
      <c r="S145" s="1501" t="str">
        <f t="array" ref="S145">IFERROR(INDEX($Q$3:$U$90, SMALL(IF($P$3:$P$90="○", ROW($P$3:$P$90)-ROW($P$3)+1), ROW(C39)), COLUMNS($Q$3:S42)), "")</f>
        <v/>
      </c>
      <c r="T145" s="1501" t="str">
        <f t="array" ref="T145">IFERROR(INDEX($Q$3:$U$90, SMALL(IF($P$3:$P$90="○", ROW($P$3:$P$90)-ROW($P$3)+1), ROW(D39)), COLUMNS($Q$3:T42)), "")</f>
        <v/>
      </c>
      <c r="U145" s="1501" t="str">
        <f t="array" ref="U145">IFERROR(INDEX($Q$3:$U$90, SMALL(IF($P$3:$P$90="○", ROW($P$3:$P$90)-ROW($P$3)+1), ROW(E39)), COLUMNS($Q$3:U42)), "")</f>
        <v/>
      </c>
    </row>
    <row r="146" spans="16:21" x14ac:dyDescent="0.2">
      <c r="P146" s="1511"/>
      <c r="Q146" s="1501" t="str">
        <f t="array" ref="Q146">IFERROR(INDEX($Q$3:$U$90, SMALL(IF($P$3:$P$90="○", ROW($P$3:$P$90)-ROW($P$3)+1), ROW(A40)), COLUMNS($Q$3:Q43)), "")</f>
        <v/>
      </c>
      <c r="R146" s="1501" t="str">
        <f t="array" ref="R146">IFERROR(INDEX($Q$3:$U$90, SMALL(IF($P$3:$P$90="○", ROW($P$3:$P$90)-ROW($P$3)+1), ROW(B40)), COLUMNS($Q$3:R43)), "")</f>
        <v/>
      </c>
      <c r="S146" s="1501" t="str">
        <f t="array" ref="S146">IFERROR(INDEX($Q$3:$U$90, SMALL(IF($P$3:$P$90="○", ROW($P$3:$P$90)-ROW($P$3)+1), ROW(C40)), COLUMNS($Q$3:S43)), "")</f>
        <v/>
      </c>
      <c r="T146" s="1501" t="str">
        <f t="array" ref="T146">IFERROR(INDEX($Q$3:$U$90, SMALL(IF($P$3:$P$90="○", ROW($P$3:$P$90)-ROW($P$3)+1), ROW(D40)), COLUMNS($Q$3:T43)), "")</f>
        <v/>
      </c>
      <c r="U146" s="1501" t="str">
        <f t="array" ref="U146">IFERROR(INDEX($Q$3:$U$90, SMALL(IF($P$3:$P$90="○", ROW($P$3:$P$90)-ROW($P$3)+1), ROW(E40)), COLUMNS($Q$3:U43)), "")</f>
        <v/>
      </c>
    </row>
    <row r="147" spans="16:21" x14ac:dyDescent="0.2">
      <c r="P147" s="1511"/>
      <c r="Q147" s="1501" t="str">
        <f t="array" ref="Q147">IFERROR(INDEX($Q$3:$U$90, SMALL(IF($P$3:$P$90="○", ROW($P$3:$P$90)-ROW($P$3)+1), ROW(A41)), COLUMNS($Q$3:Q44)), "")</f>
        <v/>
      </c>
      <c r="R147" s="1501" t="str">
        <f t="array" ref="R147">IFERROR(INDEX($Q$3:$U$90, SMALL(IF($P$3:$P$90="○", ROW($P$3:$P$90)-ROW($P$3)+1), ROW(B41)), COLUMNS($Q$3:R44)), "")</f>
        <v/>
      </c>
      <c r="S147" s="1501" t="str">
        <f t="array" ref="S147">IFERROR(INDEX($Q$3:$U$90, SMALL(IF($P$3:$P$90="○", ROW($P$3:$P$90)-ROW($P$3)+1), ROW(C41)), COLUMNS($Q$3:S44)), "")</f>
        <v/>
      </c>
      <c r="T147" s="1501" t="str">
        <f t="array" ref="T147">IFERROR(INDEX($Q$3:$U$90, SMALL(IF($P$3:$P$90="○", ROW($P$3:$P$90)-ROW($P$3)+1), ROW(D41)), COLUMNS($Q$3:T44)), "")</f>
        <v/>
      </c>
      <c r="U147" s="1501" t="str">
        <f t="array" ref="U147">IFERROR(INDEX($Q$3:$U$90, SMALL(IF($P$3:$P$90="○", ROW($P$3:$P$90)-ROW($P$3)+1), ROW(E41)), COLUMNS($Q$3:U44)), "")</f>
        <v/>
      </c>
    </row>
    <row r="148" spans="16:21" x14ac:dyDescent="0.2">
      <c r="P148" s="1511"/>
      <c r="Q148" s="1501" t="str">
        <f t="array" ref="Q148">IFERROR(INDEX($Q$3:$U$90, SMALL(IF($P$3:$P$90="○", ROW($P$3:$P$90)-ROW($P$3)+1), ROW(A42)), COLUMNS($Q$3:Q45)), "")</f>
        <v/>
      </c>
      <c r="R148" s="1501" t="str">
        <f t="array" ref="R148">IFERROR(INDEX($Q$3:$U$90, SMALL(IF($P$3:$P$90="○", ROW($P$3:$P$90)-ROW($P$3)+1), ROW(B42)), COLUMNS($Q$3:R45)), "")</f>
        <v/>
      </c>
      <c r="S148" s="1501" t="str">
        <f t="array" ref="S148">IFERROR(INDEX($Q$3:$U$90, SMALL(IF($P$3:$P$90="○", ROW($P$3:$P$90)-ROW($P$3)+1), ROW(C42)), COLUMNS($Q$3:S45)), "")</f>
        <v/>
      </c>
      <c r="T148" s="1501" t="str">
        <f t="array" ref="T148">IFERROR(INDEX($Q$3:$U$90, SMALL(IF($P$3:$P$90="○", ROW($P$3:$P$90)-ROW($P$3)+1), ROW(D42)), COLUMNS($Q$3:T45)), "")</f>
        <v/>
      </c>
      <c r="U148" s="1501" t="str">
        <f t="array" ref="U148">IFERROR(INDEX($Q$3:$U$90, SMALL(IF($P$3:$P$90="○", ROW($P$3:$P$90)-ROW($P$3)+1), ROW(E42)), COLUMNS($Q$3:U45)), "")</f>
        <v/>
      </c>
    </row>
    <row r="149" spans="16:21" x14ac:dyDescent="0.2">
      <c r="P149" s="1511"/>
      <c r="Q149" s="1501" t="str">
        <f t="array" ref="Q149">IFERROR(INDEX($Q$3:$U$90, SMALL(IF($P$3:$P$90="○", ROW($P$3:$P$90)-ROW($P$3)+1), ROW(A43)), COLUMNS($Q$3:Q46)), "")</f>
        <v/>
      </c>
      <c r="R149" s="1501" t="str">
        <f t="array" ref="R149">IFERROR(INDEX($Q$3:$U$90, SMALL(IF($P$3:$P$90="○", ROW($P$3:$P$90)-ROW($P$3)+1), ROW(B43)), COLUMNS($Q$3:R46)), "")</f>
        <v/>
      </c>
      <c r="S149" s="1501" t="str">
        <f t="array" ref="S149">IFERROR(INDEX($Q$3:$U$90, SMALL(IF($P$3:$P$90="○", ROW($P$3:$P$90)-ROW($P$3)+1), ROW(C43)), COLUMNS($Q$3:S46)), "")</f>
        <v/>
      </c>
      <c r="T149" s="1501" t="str">
        <f t="array" ref="T149">IFERROR(INDEX($Q$3:$U$90, SMALL(IF($P$3:$P$90="○", ROW($P$3:$P$90)-ROW($P$3)+1), ROW(D43)), COLUMNS($Q$3:T46)), "")</f>
        <v/>
      </c>
      <c r="U149" s="1501" t="str">
        <f t="array" ref="U149">IFERROR(INDEX($Q$3:$U$90, SMALL(IF($P$3:$P$90="○", ROW($P$3:$P$90)-ROW($P$3)+1), ROW(E43)), COLUMNS($Q$3:U46)), "")</f>
        <v/>
      </c>
    </row>
    <row r="150" spans="16:21" x14ac:dyDescent="0.2">
      <c r="P150" s="1511"/>
      <c r="Q150" s="1501" t="str">
        <f t="array" ref="Q150">IFERROR(INDEX($Q$3:$U$90, SMALL(IF($P$3:$P$90="○", ROW($P$3:$P$90)-ROW($P$3)+1), ROW(A44)), COLUMNS($Q$3:Q47)), "")</f>
        <v/>
      </c>
      <c r="R150" s="1501" t="str">
        <f t="array" ref="R150">IFERROR(INDEX($Q$3:$U$90, SMALL(IF($P$3:$P$90="○", ROW($P$3:$P$90)-ROW($P$3)+1), ROW(B44)), COLUMNS($Q$3:R47)), "")</f>
        <v/>
      </c>
      <c r="S150" s="1501" t="str">
        <f t="array" ref="S150">IFERROR(INDEX($Q$3:$U$90, SMALL(IF($P$3:$P$90="○", ROW($P$3:$P$90)-ROW($P$3)+1), ROW(C44)), COLUMNS($Q$3:S47)), "")</f>
        <v/>
      </c>
      <c r="T150" s="1501" t="str">
        <f t="array" ref="T150">IFERROR(INDEX($Q$3:$U$90, SMALL(IF($P$3:$P$90="○", ROW($P$3:$P$90)-ROW($P$3)+1), ROW(D44)), COLUMNS($Q$3:T47)), "")</f>
        <v/>
      </c>
      <c r="U150" s="1501" t="str">
        <f t="array" ref="U150">IFERROR(INDEX($Q$3:$U$90, SMALL(IF($P$3:$P$90="○", ROW($P$3:$P$90)-ROW($P$3)+1), ROW(E44)), COLUMNS($Q$3:U47)), "")</f>
        <v/>
      </c>
    </row>
    <row r="151" spans="16:21" x14ac:dyDescent="0.2">
      <c r="P151" s="1511"/>
      <c r="Q151" s="1501" t="str">
        <f t="array" ref="Q151">IFERROR(INDEX($Q$3:$U$90, SMALL(IF($P$3:$P$90="○", ROW($P$3:$P$90)-ROW($P$3)+1), ROW(A45)), COLUMNS($Q$3:Q48)), "")</f>
        <v/>
      </c>
      <c r="R151" s="1501" t="str">
        <f t="array" ref="R151">IFERROR(INDEX($Q$3:$U$90, SMALL(IF($P$3:$P$90="○", ROW($P$3:$P$90)-ROW($P$3)+1), ROW(B45)), COLUMNS($Q$3:R48)), "")</f>
        <v/>
      </c>
      <c r="S151" s="1501" t="str">
        <f t="array" ref="S151">IFERROR(INDEX($Q$3:$U$90, SMALL(IF($P$3:$P$90="○", ROW($P$3:$P$90)-ROW($P$3)+1), ROW(C45)), COLUMNS($Q$3:S48)), "")</f>
        <v/>
      </c>
      <c r="T151" s="1501" t="str">
        <f t="array" ref="T151">IFERROR(INDEX($Q$3:$U$90, SMALL(IF($P$3:$P$90="○", ROW($P$3:$P$90)-ROW($P$3)+1), ROW(D45)), COLUMNS($Q$3:T48)), "")</f>
        <v/>
      </c>
      <c r="U151" s="1501" t="str">
        <f t="array" ref="U151">IFERROR(INDEX($Q$3:$U$90, SMALL(IF($P$3:$P$90="○", ROW($P$3:$P$90)-ROW($P$3)+1), ROW(E45)), COLUMNS($Q$3:U48)), "")</f>
        <v/>
      </c>
    </row>
    <row r="152" spans="16:21" x14ac:dyDescent="0.2">
      <c r="P152" s="1511"/>
      <c r="Q152" s="1501" t="str">
        <f t="array" ref="Q152">IFERROR(INDEX($Q$3:$U$90, SMALL(IF($P$3:$P$90="○", ROW($P$3:$P$90)-ROW($P$3)+1), ROW(A46)), COLUMNS($Q$3:Q49)), "")</f>
        <v/>
      </c>
      <c r="R152" s="1501" t="str">
        <f t="array" ref="R152">IFERROR(INDEX($Q$3:$U$90, SMALL(IF($P$3:$P$90="○", ROW($P$3:$P$90)-ROW($P$3)+1), ROW(B46)), COLUMNS($Q$3:R49)), "")</f>
        <v/>
      </c>
      <c r="S152" s="1501" t="str">
        <f t="array" ref="S152">IFERROR(INDEX($Q$3:$U$90, SMALL(IF($P$3:$P$90="○", ROW($P$3:$P$90)-ROW($P$3)+1), ROW(C46)), COLUMNS($Q$3:S49)), "")</f>
        <v/>
      </c>
      <c r="T152" s="1501" t="str">
        <f t="array" ref="T152">IFERROR(INDEX($Q$3:$U$90, SMALL(IF($P$3:$P$90="○", ROW($P$3:$P$90)-ROW($P$3)+1), ROW(D46)), COLUMNS($Q$3:T49)), "")</f>
        <v/>
      </c>
      <c r="U152" s="1501" t="str">
        <f t="array" ref="U152">IFERROR(INDEX($Q$3:$U$90, SMALL(IF($P$3:$P$90="○", ROW($P$3:$P$90)-ROW($P$3)+1), ROW(E46)), COLUMNS($Q$3:U49)), "")</f>
        <v/>
      </c>
    </row>
    <row r="153" spans="16:21" x14ac:dyDescent="0.2">
      <c r="P153" s="1511"/>
      <c r="Q153" s="1501" t="str">
        <f t="array" ref="Q153">IFERROR(INDEX($Q$3:$U$90, SMALL(IF($P$3:$P$90="○", ROW($P$3:$P$90)-ROW($P$3)+1), ROW(A47)), COLUMNS($Q$3:Q50)), "")</f>
        <v/>
      </c>
      <c r="R153" s="1501" t="str">
        <f t="array" ref="R153">IFERROR(INDEX($Q$3:$U$90, SMALL(IF($P$3:$P$90="○", ROW($P$3:$P$90)-ROW($P$3)+1), ROW(B47)), COLUMNS($Q$3:R50)), "")</f>
        <v/>
      </c>
      <c r="S153" s="1501" t="str">
        <f t="array" ref="S153">IFERROR(INDEX($Q$3:$U$90, SMALL(IF($P$3:$P$90="○", ROW($P$3:$P$90)-ROW($P$3)+1), ROW(C47)), COLUMNS($Q$3:S50)), "")</f>
        <v/>
      </c>
      <c r="T153" s="1501" t="str">
        <f t="array" ref="T153">IFERROR(INDEX($Q$3:$U$90, SMALL(IF($P$3:$P$90="○", ROW($P$3:$P$90)-ROW($P$3)+1), ROW(D47)), COLUMNS($Q$3:T50)), "")</f>
        <v/>
      </c>
      <c r="U153" s="1501" t="str">
        <f t="array" ref="U153">IFERROR(INDEX($Q$3:$U$90, SMALL(IF($P$3:$P$90="○", ROW($P$3:$P$90)-ROW($P$3)+1), ROW(E47)), COLUMNS($Q$3:U50)), "")</f>
        <v/>
      </c>
    </row>
    <row r="154" spans="16:21" x14ac:dyDescent="0.2">
      <c r="P154" s="1511"/>
      <c r="Q154" s="1501" t="str">
        <f t="array" ref="Q154">IFERROR(INDEX($Q$3:$U$90, SMALL(IF($P$3:$P$90="○", ROW($P$3:$P$90)-ROW($P$3)+1), ROW(A48)), COLUMNS($Q$3:Q51)), "")</f>
        <v/>
      </c>
      <c r="R154" s="1501" t="str">
        <f t="array" ref="R154">IFERROR(INDEX($Q$3:$U$90, SMALL(IF($P$3:$P$90="○", ROW($P$3:$P$90)-ROW($P$3)+1), ROW(B48)), COLUMNS($Q$3:R51)), "")</f>
        <v/>
      </c>
      <c r="S154" s="1501" t="str">
        <f t="array" ref="S154">IFERROR(INDEX($Q$3:$U$90, SMALL(IF($P$3:$P$90="○", ROW($P$3:$P$90)-ROW($P$3)+1), ROW(C48)), COLUMNS($Q$3:S51)), "")</f>
        <v/>
      </c>
      <c r="T154" s="1501" t="str">
        <f t="array" ref="T154">IFERROR(INDEX($Q$3:$U$90, SMALL(IF($P$3:$P$90="○", ROW($P$3:$P$90)-ROW($P$3)+1), ROW(D48)), COLUMNS($Q$3:T51)), "")</f>
        <v/>
      </c>
      <c r="U154" s="1501" t="str">
        <f t="array" ref="U154">IFERROR(INDEX($Q$3:$U$90, SMALL(IF($P$3:$P$90="○", ROW($P$3:$P$90)-ROW($P$3)+1), ROW(E48)), COLUMNS($Q$3:U51)), "")</f>
        <v/>
      </c>
    </row>
    <row r="155" spans="16:21" x14ac:dyDescent="0.2">
      <c r="P155" s="1511"/>
      <c r="Q155" s="1501" t="str">
        <f t="array" ref="Q155">IFERROR(INDEX($Q$3:$U$90, SMALL(IF($P$3:$P$90="○", ROW($P$3:$P$90)-ROW($P$3)+1), ROW(A49)), COLUMNS($Q$3:Q52)), "")</f>
        <v/>
      </c>
      <c r="R155" s="1501" t="str">
        <f t="array" ref="R155">IFERROR(INDEX($Q$3:$U$90, SMALL(IF($P$3:$P$90="○", ROW($P$3:$P$90)-ROW($P$3)+1), ROW(B49)), COLUMNS($Q$3:R52)), "")</f>
        <v/>
      </c>
      <c r="S155" s="1501" t="str">
        <f t="array" ref="S155">IFERROR(INDEX($Q$3:$U$90, SMALL(IF($P$3:$P$90="○", ROW($P$3:$P$90)-ROW($P$3)+1), ROW(C49)), COLUMNS($Q$3:S52)), "")</f>
        <v/>
      </c>
      <c r="T155" s="1501" t="str">
        <f t="array" ref="T155">IFERROR(INDEX($Q$3:$U$90, SMALL(IF($P$3:$P$90="○", ROW($P$3:$P$90)-ROW($P$3)+1), ROW(D49)), COLUMNS($Q$3:T52)), "")</f>
        <v/>
      </c>
      <c r="U155" s="1501" t="str">
        <f t="array" ref="U155">IFERROR(INDEX($Q$3:$U$90, SMALL(IF($P$3:$P$90="○", ROW($P$3:$P$90)-ROW($P$3)+1), ROW(E49)), COLUMNS($Q$3:U52)), "")</f>
        <v/>
      </c>
    </row>
    <row r="156" spans="16:21" x14ac:dyDescent="0.2">
      <c r="P156" s="1511"/>
      <c r="Q156" s="1501" t="str">
        <f t="array" ref="Q156">IFERROR(INDEX($Q$3:$U$90, SMALL(IF($P$3:$P$90="○", ROW($P$3:$P$90)-ROW($P$3)+1), ROW(A50)), COLUMNS($Q$3:Q53)), "")</f>
        <v/>
      </c>
      <c r="R156" s="1501" t="str">
        <f t="array" ref="R156">IFERROR(INDEX($Q$3:$U$90, SMALL(IF($P$3:$P$90="○", ROW($P$3:$P$90)-ROW($P$3)+1), ROW(B50)), COLUMNS($Q$3:R53)), "")</f>
        <v/>
      </c>
      <c r="S156" s="1501" t="str">
        <f t="array" ref="S156">IFERROR(INDEX($Q$3:$U$90, SMALL(IF($P$3:$P$90="○", ROW($P$3:$P$90)-ROW($P$3)+1), ROW(C50)), COLUMNS($Q$3:S53)), "")</f>
        <v/>
      </c>
      <c r="T156" s="1501" t="str">
        <f t="array" ref="T156">IFERROR(INDEX($Q$3:$U$90, SMALL(IF($P$3:$P$90="○", ROW($P$3:$P$90)-ROW($P$3)+1), ROW(D50)), COLUMNS($Q$3:T53)), "")</f>
        <v/>
      </c>
      <c r="U156" s="1501" t="str">
        <f t="array" ref="U156">IFERROR(INDEX($Q$3:$U$90, SMALL(IF($P$3:$P$90="○", ROW($P$3:$P$90)-ROW($P$3)+1), ROW(E50)), COLUMNS($Q$3:U53)), "")</f>
        <v/>
      </c>
    </row>
    <row r="157" spans="16:21" x14ac:dyDescent="0.2">
      <c r="P157" s="1511"/>
      <c r="Q157" s="1501" t="str">
        <f t="array" ref="Q157">IFERROR(INDEX($Q$3:$U$90, SMALL(IF($P$3:$P$90="○", ROW($P$3:$P$90)-ROW($P$3)+1), ROW(A51)), COLUMNS($Q$3:Q54)), "")</f>
        <v/>
      </c>
      <c r="R157" s="1501" t="str">
        <f t="array" ref="R157">IFERROR(INDEX($Q$3:$U$90, SMALL(IF($P$3:$P$90="○", ROW($P$3:$P$90)-ROW($P$3)+1), ROW(B51)), COLUMNS($Q$3:R54)), "")</f>
        <v/>
      </c>
      <c r="S157" s="1501" t="str">
        <f t="array" ref="S157">IFERROR(INDEX($Q$3:$U$90, SMALL(IF($P$3:$P$90="○", ROW($P$3:$P$90)-ROW($P$3)+1), ROW(C51)), COLUMNS($Q$3:S54)), "")</f>
        <v/>
      </c>
      <c r="T157" s="1501" t="str">
        <f t="array" ref="T157">IFERROR(INDEX($Q$3:$U$90, SMALL(IF($P$3:$P$90="○", ROW($P$3:$P$90)-ROW($P$3)+1), ROW(D51)), COLUMNS($Q$3:T54)), "")</f>
        <v/>
      </c>
      <c r="U157" s="1501" t="str">
        <f t="array" ref="U157">IFERROR(INDEX($Q$3:$U$90, SMALL(IF($P$3:$P$90="○", ROW($P$3:$P$90)-ROW($P$3)+1), ROW(E51)), COLUMNS($Q$3:U54)), "")</f>
        <v/>
      </c>
    </row>
    <row r="158" spans="16:21" x14ac:dyDescent="0.2">
      <c r="P158" s="1511"/>
      <c r="Q158" s="1501" t="str">
        <f t="array" ref="Q158">IFERROR(INDEX($Q$3:$U$90, SMALL(IF($P$3:$P$90="○", ROW($P$3:$P$90)-ROW($P$3)+1), ROW(A52)), COLUMNS($Q$3:Q55)), "")</f>
        <v/>
      </c>
      <c r="R158" s="1501" t="str">
        <f t="array" ref="R158">IFERROR(INDEX($Q$3:$U$90, SMALL(IF($P$3:$P$90="○", ROW($P$3:$P$90)-ROW($P$3)+1), ROW(B52)), COLUMNS($Q$3:R55)), "")</f>
        <v/>
      </c>
      <c r="S158" s="1501" t="str">
        <f t="array" ref="S158">IFERROR(INDEX($Q$3:$U$90, SMALL(IF($P$3:$P$90="○", ROW($P$3:$P$90)-ROW($P$3)+1), ROW(C52)), COLUMNS($Q$3:S55)), "")</f>
        <v/>
      </c>
      <c r="T158" s="1501" t="str">
        <f t="array" ref="T158">IFERROR(INDEX($Q$3:$U$90, SMALL(IF($P$3:$P$90="○", ROW($P$3:$P$90)-ROW($P$3)+1), ROW(D52)), COLUMNS($Q$3:T55)), "")</f>
        <v/>
      </c>
      <c r="U158" s="1501" t="str">
        <f t="array" ref="U158">IFERROR(INDEX($Q$3:$U$90, SMALL(IF($P$3:$P$90="○", ROW($P$3:$P$90)-ROW($P$3)+1), ROW(E52)), COLUMNS($Q$3:U55)), "")</f>
        <v/>
      </c>
    </row>
    <row r="159" spans="16:21" x14ac:dyDescent="0.2">
      <c r="P159" s="1511"/>
      <c r="Q159" s="1501" t="str">
        <f t="array" ref="Q159">IFERROR(INDEX($Q$3:$U$90, SMALL(IF($P$3:$P$90="○", ROW($P$3:$P$90)-ROW($P$3)+1), ROW(A53)), COLUMNS($Q$3:Q56)), "")</f>
        <v/>
      </c>
      <c r="R159" s="1501" t="str">
        <f t="array" ref="R159">IFERROR(INDEX($Q$3:$U$90, SMALL(IF($P$3:$P$90="○", ROW($P$3:$P$90)-ROW($P$3)+1), ROW(B53)), COLUMNS($Q$3:R56)), "")</f>
        <v/>
      </c>
      <c r="S159" s="1501" t="str">
        <f t="array" ref="S159">IFERROR(INDEX($Q$3:$U$90, SMALL(IF($P$3:$P$90="○", ROW($P$3:$P$90)-ROW($P$3)+1), ROW(C53)), COLUMNS($Q$3:S56)), "")</f>
        <v/>
      </c>
      <c r="T159" s="1501" t="str">
        <f t="array" ref="T159">IFERROR(INDEX($Q$3:$U$90, SMALL(IF($P$3:$P$90="○", ROW($P$3:$P$90)-ROW($P$3)+1), ROW(D53)), COLUMNS($Q$3:T56)), "")</f>
        <v/>
      </c>
      <c r="U159" s="1501" t="str">
        <f t="array" ref="U159">IFERROR(INDEX($Q$3:$U$90, SMALL(IF($P$3:$P$90="○", ROW($P$3:$P$90)-ROW($P$3)+1), ROW(E53)), COLUMNS($Q$3:U56)), "")</f>
        <v/>
      </c>
    </row>
    <row r="160" spans="16:21" x14ac:dyDescent="0.2">
      <c r="P160" s="1511"/>
      <c r="Q160" s="1501" t="str">
        <f t="array" ref="Q160">IFERROR(INDEX($Q$3:$U$90, SMALL(IF($P$3:$P$90="○", ROW($P$3:$P$90)-ROW($P$3)+1), ROW(A54)), COLUMNS($Q$3:Q57)), "")</f>
        <v/>
      </c>
      <c r="R160" s="1501" t="str">
        <f t="array" ref="R160">IFERROR(INDEX($Q$3:$U$90, SMALL(IF($P$3:$P$90="○", ROW($P$3:$P$90)-ROW($P$3)+1), ROW(B54)), COLUMNS($Q$3:R57)), "")</f>
        <v/>
      </c>
      <c r="S160" s="1501" t="str">
        <f t="array" ref="S160">IFERROR(INDEX($Q$3:$U$90, SMALL(IF($P$3:$P$90="○", ROW($P$3:$P$90)-ROW($P$3)+1), ROW(C54)), COLUMNS($Q$3:S57)), "")</f>
        <v/>
      </c>
      <c r="T160" s="1501" t="str">
        <f t="array" ref="T160">IFERROR(INDEX($Q$3:$U$90, SMALL(IF($P$3:$P$90="○", ROW($P$3:$P$90)-ROW($P$3)+1), ROW(D54)), COLUMNS($Q$3:T57)), "")</f>
        <v/>
      </c>
      <c r="U160" s="1501" t="str">
        <f t="array" ref="U160">IFERROR(INDEX($Q$3:$U$90, SMALL(IF($P$3:$P$90="○", ROW($P$3:$P$90)-ROW($P$3)+1), ROW(E54)), COLUMNS($Q$3:U57)), "")</f>
        <v/>
      </c>
    </row>
    <row r="161" spans="16:21" x14ac:dyDescent="0.2">
      <c r="P161" s="1511"/>
      <c r="Q161" s="1501" t="str">
        <f t="array" ref="Q161">IFERROR(INDEX($Q$3:$U$90, SMALL(IF($P$3:$P$90="○", ROW($P$3:$P$90)-ROW($P$3)+1), ROW(A55)), COLUMNS($Q$3:Q58)), "")</f>
        <v/>
      </c>
      <c r="R161" s="1501" t="str">
        <f t="array" ref="R161">IFERROR(INDEX($Q$3:$U$90, SMALL(IF($P$3:$P$90="○", ROW($P$3:$P$90)-ROW($P$3)+1), ROW(B55)), COLUMNS($Q$3:R58)), "")</f>
        <v/>
      </c>
      <c r="S161" s="1501" t="str">
        <f t="array" ref="S161">IFERROR(INDEX($Q$3:$U$90, SMALL(IF($P$3:$P$90="○", ROW($P$3:$P$90)-ROW($P$3)+1), ROW(C55)), COLUMNS($Q$3:S58)), "")</f>
        <v/>
      </c>
      <c r="T161" s="1501" t="str">
        <f t="array" ref="T161">IFERROR(INDEX($Q$3:$U$90, SMALL(IF($P$3:$P$90="○", ROW($P$3:$P$90)-ROW($P$3)+1), ROW(D55)), COLUMNS($Q$3:T58)), "")</f>
        <v/>
      </c>
      <c r="U161" s="1501" t="str">
        <f t="array" ref="U161">IFERROR(INDEX($Q$3:$U$90, SMALL(IF($P$3:$P$90="○", ROW($P$3:$P$90)-ROW($P$3)+1), ROW(E55)), COLUMNS($Q$3:U58)), "")</f>
        <v/>
      </c>
    </row>
    <row r="162" spans="16:21" x14ac:dyDescent="0.2">
      <c r="P162" s="1511"/>
      <c r="Q162" s="1501" t="str">
        <f t="array" ref="Q162">IFERROR(INDEX($Q$3:$U$90, SMALL(IF($P$3:$P$90="○", ROW($P$3:$P$90)-ROW($P$3)+1), ROW(A56)), COLUMNS($Q$3:Q59)), "")</f>
        <v/>
      </c>
      <c r="R162" s="1501" t="str">
        <f t="array" ref="R162">IFERROR(INDEX($Q$3:$U$90, SMALL(IF($P$3:$P$90="○", ROW($P$3:$P$90)-ROW($P$3)+1), ROW(B56)), COLUMNS($Q$3:R59)), "")</f>
        <v/>
      </c>
      <c r="S162" s="1501" t="str">
        <f t="array" ref="S162">IFERROR(INDEX($Q$3:$U$90, SMALL(IF($P$3:$P$90="○", ROW($P$3:$P$90)-ROW($P$3)+1), ROW(C56)), COLUMNS($Q$3:S59)), "")</f>
        <v/>
      </c>
      <c r="T162" s="1501" t="str">
        <f t="array" ref="T162">IFERROR(INDEX($Q$3:$U$90, SMALL(IF($P$3:$P$90="○", ROW($P$3:$P$90)-ROW($P$3)+1), ROW(D56)), COLUMNS($Q$3:T59)), "")</f>
        <v/>
      </c>
      <c r="U162" s="1501" t="str">
        <f t="array" ref="U162">IFERROR(INDEX($Q$3:$U$90, SMALL(IF($P$3:$P$90="○", ROW($P$3:$P$90)-ROW($P$3)+1), ROW(E56)), COLUMNS($Q$3:U59)), "")</f>
        <v/>
      </c>
    </row>
    <row r="163" spans="16:21" x14ac:dyDescent="0.2">
      <c r="P163" s="1511"/>
      <c r="Q163" s="1501" t="str">
        <f t="array" ref="Q163">IFERROR(INDEX($Q$3:$U$90, SMALL(IF($P$3:$P$90="○", ROW($P$3:$P$90)-ROW($P$3)+1), ROW(A57)), COLUMNS($Q$3:Q60)), "")</f>
        <v/>
      </c>
      <c r="R163" s="1501" t="str">
        <f t="array" ref="R163">IFERROR(INDEX($Q$3:$U$90, SMALL(IF($P$3:$P$90="○", ROW($P$3:$P$90)-ROW($P$3)+1), ROW(B57)), COLUMNS($Q$3:R60)), "")</f>
        <v/>
      </c>
      <c r="S163" s="1501" t="str">
        <f t="array" ref="S163">IFERROR(INDEX($Q$3:$U$90, SMALL(IF($P$3:$P$90="○", ROW($P$3:$P$90)-ROW($P$3)+1), ROW(C57)), COLUMNS($Q$3:S60)), "")</f>
        <v/>
      </c>
      <c r="T163" s="1501" t="str">
        <f t="array" ref="T163">IFERROR(INDEX($Q$3:$U$90, SMALL(IF($P$3:$P$90="○", ROW($P$3:$P$90)-ROW($P$3)+1), ROW(D57)), COLUMNS($Q$3:T60)), "")</f>
        <v/>
      </c>
      <c r="U163" s="1501" t="str">
        <f t="array" ref="U163">IFERROR(INDEX($Q$3:$U$90, SMALL(IF($P$3:$P$90="○", ROW($P$3:$P$90)-ROW($P$3)+1), ROW(E57)), COLUMNS($Q$3:U60)), "")</f>
        <v/>
      </c>
    </row>
    <row r="164" spans="16:21" x14ac:dyDescent="0.2">
      <c r="P164" s="1511"/>
      <c r="Q164" s="1501" t="str">
        <f t="array" ref="Q164">IFERROR(INDEX($Q$3:$U$90, SMALL(IF($P$3:$P$90="○", ROW($P$3:$P$90)-ROW($P$3)+1), ROW(A58)), COLUMNS($Q$3:Q61)), "")</f>
        <v/>
      </c>
      <c r="R164" s="1501" t="str">
        <f t="array" ref="R164">IFERROR(INDEX($Q$3:$U$90, SMALL(IF($P$3:$P$90="○", ROW($P$3:$P$90)-ROW($P$3)+1), ROW(B58)), COLUMNS($Q$3:R61)), "")</f>
        <v/>
      </c>
      <c r="S164" s="1501" t="str">
        <f t="array" ref="S164">IFERROR(INDEX($Q$3:$U$90, SMALL(IF($P$3:$P$90="○", ROW($P$3:$P$90)-ROW($P$3)+1), ROW(C58)), COLUMNS($Q$3:S61)), "")</f>
        <v/>
      </c>
      <c r="T164" s="1501" t="str">
        <f t="array" ref="T164">IFERROR(INDEX($Q$3:$U$90, SMALL(IF($P$3:$P$90="○", ROW($P$3:$P$90)-ROW($P$3)+1), ROW(D58)), COLUMNS($Q$3:T61)), "")</f>
        <v/>
      </c>
      <c r="U164" s="1501" t="str">
        <f t="array" ref="U164">IFERROR(INDEX($Q$3:$U$90, SMALL(IF($P$3:$P$90="○", ROW($P$3:$P$90)-ROW($P$3)+1), ROW(E58)), COLUMNS($Q$3:U61)), "")</f>
        <v/>
      </c>
    </row>
    <row r="165" spans="16:21" x14ac:dyDescent="0.2">
      <c r="P165" s="1511"/>
      <c r="Q165" s="1501" t="str">
        <f t="array" ref="Q165">IFERROR(INDEX($Q$3:$U$90, SMALL(IF($P$3:$P$90="○", ROW($P$3:$P$90)-ROW($P$3)+1), ROW(A59)), COLUMNS($Q$3:Q62)), "")</f>
        <v/>
      </c>
      <c r="R165" s="1501" t="str">
        <f t="array" ref="R165">IFERROR(INDEX($Q$3:$U$90, SMALL(IF($P$3:$P$90="○", ROW($P$3:$P$90)-ROW($P$3)+1), ROW(B59)), COLUMNS($Q$3:R62)), "")</f>
        <v/>
      </c>
      <c r="S165" s="1501" t="str">
        <f t="array" ref="S165">IFERROR(INDEX($Q$3:$U$90, SMALL(IF($P$3:$P$90="○", ROW($P$3:$P$90)-ROW($P$3)+1), ROW(C59)), COLUMNS($Q$3:S62)), "")</f>
        <v/>
      </c>
      <c r="T165" s="1501" t="str">
        <f t="array" ref="T165">IFERROR(INDEX($Q$3:$U$90, SMALL(IF($P$3:$P$90="○", ROW($P$3:$P$90)-ROW($P$3)+1), ROW(D59)), COLUMNS($Q$3:T62)), "")</f>
        <v/>
      </c>
      <c r="U165" s="1501" t="str">
        <f t="array" ref="U165">IFERROR(INDEX($Q$3:$U$90, SMALL(IF($P$3:$P$90="○", ROW($P$3:$P$90)-ROW($P$3)+1), ROW(E59)), COLUMNS($Q$3:U62)), "")</f>
        <v/>
      </c>
    </row>
    <row r="166" spans="16:21" x14ac:dyDescent="0.2">
      <c r="P166" s="1511"/>
      <c r="Q166" s="1501" t="str">
        <f t="array" ref="Q166">IFERROR(INDEX($Q$3:$U$90, SMALL(IF($P$3:$P$90="○", ROW($P$3:$P$90)-ROW($P$3)+1), ROW(A60)), COLUMNS($Q$3:Q63)), "")</f>
        <v/>
      </c>
      <c r="R166" s="1501" t="str">
        <f t="array" ref="R166">IFERROR(INDEX($Q$3:$U$90, SMALL(IF($P$3:$P$90="○", ROW($P$3:$P$90)-ROW($P$3)+1), ROW(B60)), COLUMNS($Q$3:R63)), "")</f>
        <v/>
      </c>
      <c r="S166" s="1501" t="str">
        <f t="array" ref="S166">IFERROR(INDEX($Q$3:$U$90, SMALL(IF($P$3:$P$90="○", ROW($P$3:$P$90)-ROW($P$3)+1), ROW(C60)), COLUMNS($Q$3:S63)), "")</f>
        <v/>
      </c>
      <c r="T166" s="1501" t="str">
        <f t="array" ref="T166">IFERROR(INDEX($Q$3:$U$90, SMALL(IF($P$3:$P$90="○", ROW($P$3:$P$90)-ROW($P$3)+1), ROW(D60)), COLUMNS($Q$3:T63)), "")</f>
        <v/>
      </c>
      <c r="U166" s="1501" t="str">
        <f t="array" ref="U166">IFERROR(INDEX($Q$3:$U$90, SMALL(IF($P$3:$P$90="○", ROW($P$3:$P$90)-ROW($P$3)+1), ROW(E60)), COLUMNS($Q$3:U63)), "")</f>
        <v/>
      </c>
    </row>
    <row r="167" spans="16:21" x14ac:dyDescent="0.2">
      <c r="P167" s="1511"/>
      <c r="Q167" s="1501" t="str">
        <f t="array" ref="Q167">IFERROR(INDEX($Q$3:$U$90, SMALL(IF($P$3:$P$90="○", ROW($P$3:$P$90)-ROW($P$3)+1), ROW(A61)), COLUMNS($Q$3:Q64)), "")</f>
        <v/>
      </c>
      <c r="R167" s="1501" t="str">
        <f t="array" ref="R167">IFERROR(INDEX($Q$3:$U$90, SMALL(IF($P$3:$P$90="○", ROW($P$3:$P$90)-ROW($P$3)+1), ROW(B61)), COLUMNS($Q$3:R64)), "")</f>
        <v/>
      </c>
      <c r="S167" s="1501" t="str">
        <f t="array" ref="S167">IFERROR(INDEX($Q$3:$U$90, SMALL(IF($P$3:$P$90="○", ROW($P$3:$P$90)-ROW($P$3)+1), ROW(C61)), COLUMNS($Q$3:S64)), "")</f>
        <v/>
      </c>
      <c r="T167" s="1501" t="str">
        <f t="array" ref="T167">IFERROR(INDEX($Q$3:$U$90, SMALL(IF($P$3:$P$90="○", ROW($P$3:$P$90)-ROW($P$3)+1), ROW(D61)), COLUMNS($Q$3:T64)), "")</f>
        <v/>
      </c>
      <c r="U167" s="1501" t="str">
        <f t="array" ref="U167">IFERROR(INDEX($Q$3:$U$90, SMALL(IF($P$3:$P$90="○", ROW($P$3:$P$90)-ROW($P$3)+1), ROW(E61)), COLUMNS($Q$3:U64)), "")</f>
        <v/>
      </c>
    </row>
    <row r="168" spans="16:21" x14ac:dyDescent="0.2">
      <c r="P168" s="1511"/>
      <c r="Q168" s="1501" t="str">
        <f t="array" ref="Q168">IFERROR(INDEX($Q$3:$U$90, SMALL(IF($P$3:$P$90="○", ROW($P$3:$P$90)-ROW($P$3)+1), ROW(A62)), COLUMNS($Q$3:Q65)), "")</f>
        <v/>
      </c>
      <c r="R168" s="1501" t="str">
        <f t="array" ref="R168">IFERROR(INDEX($Q$3:$U$90, SMALL(IF($P$3:$P$90="○", ROW($P$3:$P$90)-ROW($P$3)+1), ROW(B62)), COLUMNS($Q$3:R65)), "")</f>
        <v/>
      </c>
      <c r="S168" s="1501" t="str">
        <f t="array" ref="S168">IFERROR(INDEX($Q$3:$U$90, SMALL(IF($P$3:$P$90="○", ROW($P$3:$P$90)-ROW($P$3)+1), ROW(C62)), COLUMNS($Q$3:S65)), "")</f>
        <v/>
      </c>
      <c r="T168" s="1501" t="str">
        <f t="array" ref="T168">IFERROR(INDEX($Q$3:$U$90, SMALL(IF($P$3:$P$90="○", ROW($P$3:$P$90)-ROW($P$3)+1), ROW(D62)), COLUMNS($Q$3:T65)), "")</f>
        <v/>
      </c>
      <c r="U168" s="1501" t="str">
        <f t="array" ref="U168">IFERROR(INDEX($Q$3:$U$90, SMALL(IF($P$3:$P$90="○", ROW($P$3:$P$90)-ROW($P$3)+1), ROW(E62)), COLUMNS($Q$3:U65)), "")</f>
        <v/>
      </c>
    </row>
    <row r="169" spans="16:21" x14ac:dyDescent="0.2">
      <c r="P169" s="1511"/>
      <c r="Q169" s="1501" t="str">
        <f t="array" ref="Q169">IFERROR(INDEX($Q$3:$U$90, SMALL(IF($P$3:$P$90="○", ROW($P$3:$P$90)-ROW($P$3)+1), ROW(A63)), COLUMNS($Q$3:Q66)), "")</f>
        <v/>
      </c>
      <c r="R169" s="1501" t="str">
        <f t="array" ref="R169">IFERROR(INDEX($Q$3:$U$90, SMALL(IF($P$3:$P$90="○", ROW($P$3:$P$90)-ROW($P$3)+1), ROW(B63)), COLUMNS($Q$3:R66)), "")</f>
        <v/>
      </c>
      <c r="S169" s="1501" t="str">
        <f t="array" ref="S169">IFERROR(INDEX($Q$3:$U$90, SMALL(IF($P$3:$P$90="○", ROW($P$3:$P$90)-ROW($P$3)+1), ROW(C63)), COLUMNS($Q$3:S66)), "")</f>
        <v/>
      </c>
      <c r="T169" s="1501" t="str">
        <f t="array" ref="T169">IFERROR(INDEX($Q$3:$U$90, SMALL(IF($P$3:$P$90="○", ROW($P$3:$P$90)-ROW($P$3)+1), ROW(D63)), COLUMNS($Q$3:T66)), "")</f>
        <v/>
      </c>
      <c r="U169" s="1501" t="str">
        <f t="array" ref="U169">IFERROR(INDEX($Q$3:$U$90, SMALL(IF($P$3:$P$90="○", ROW($P$3:$P$90)-ROW($P$3)+1), ROW(E63)), COLUMNS($Q$3:U66)), "")</f>
        <v/>
      </c>
    </row>
    <row r="170" spans="16:21" x14ac:dyDescent="0.2">
      <c r="P170" s="1511"/>
      <c r="Q170" s="1501" t="str">
        <f t="array" ref="Q170">IFERROR(INDEX($Q$3:$U$90, SMALL(IF($P$3:$P$90="○", ROW($P$3:$P$90)-ROW($P$3)+1), ROW(A64)), COLUMNS($Q$3:Q67)), "")</f>
        <v/>
      </c>
      <c r="R170" s="1501" t="str">
        <f t="array" ref="R170">IFERROR(INDEX($Q$3:$U$90, SMALL(IF($P$3:$P$90="○", ROW($P$3:$P$90)-ROW($P$3)+1), ROW(B64)), COLUMNS($Q$3:R67)), "")</f>
        <v/>
      </c>
      <c r="S170" s="1501" t="str">
        <f t="array" ref="S170">IFERROR(INDEX($Q$3:$U$90, SMALL(IF($P$3:$P$90="○", ROW($P$3:$P$90)-ROW($P$3)+1), ROW(C64)), COLUMNS($Q$3:S67)), "")</f>
        <v/>
      </c>
      <c r="T170" s="1501" t="str">
        <f t="array" ref="T170">IFERROR(INDEX($Q$3:$U$90, SMALL(IF($P$3:$P$90="○", ROW($P$3:$P$90)-ROW($P$3)+1), ROW(D64)), COLUMNS($Q$3:T67)), "")</f>
        <v/>
      </c>
      <c r="U170" s="1501" t="str">
        <f t="array" ref="U170">IFERROR(INDEX($Q$3:$U$90, SMALL(IF($P$3:$P$90="○", ROW($P$3:$P$90)-ROW($P$3)+1), ROW(E64)), COLUMNS($Q$3:U67)), "")</f>
        <v/>
      </c>
    </row>
    <row r="171" spans="16:21" x14ac:dyDescent="0.2">
      <c r="P171" s="1511"/>
      <c r="Q171" s="1501" t="str">
        <f t="array" ref="Q171">IFERROR(INDEX($Q$3:$U$90, SMALL(IF($P$3:$P$90="○", ROW($P$3:$P$90)-ROW($P$3)+1), ROW(A65)), COLUMNS($Q$3:Q68)), "")</f>
        <v/>
      </c>
      <c r="R171" s="1501" t="str">
        <f t="array" ref="R171">IFERROR(INDEX($Q$3:$U$90, SMALL(IF($P$3:$P$90="○", ROW($P$3:$P$90)-ROW($P$3)+1), ROW(B65)), COLUMNS($Q$3:R68)), "")</f>
        <v/>
      </c>
      <c r="S171" s="1501" t="str">
        <f t="array" ref="S171">IFERROR(INDEX($Q$3:$U$90, SMALL(IF($P$3:$P$90="○", ROW($P$3:$P$90)-ROW($P$3)+1), ROW(C65)), COLUMNS($Q$3:S68)), "")</f>
        <v/>
      </c>
      <c r="T171" s="1501" t="str">
        <f t="array" ref="T171">IFERROR(INDEX($Q$3:$U$90, SMALL(IF($P$3:$P$90="○", ROW($P$3:$P$90)-ROW($P$3)+1), ROW(D65)), COLUMNS($Q$3:T68)), "")</f>
        <v/>
      </c>
      <c r="U171" s="1501" t="str">
        <f t="array" ref="U171">IFERROR(INDEX($Q$3:$U$90, SMALL(IF($P$3:$P$90="○", ROW($P$3:$P$90)-ROW($P$3)+1), ROW(E65)), COLUMNS($Q$3:U68)), "")</f>
        <v/>
      </c>
    </row>
    <row r="172" spans="16:21" x14ac:dyDescent="0.2">
      <c r="P172" s="1511"/>
      <c r="Q172" s="1501" t="str">
        <f t="array" ref="Q172">IFERROR(INDEX($Q$3:$U$90, SMALL(IF($P$3:$P$90="○", ROW($P$3:$P$90)-ROW($P$3)+1), ROW(A66)), COLUMNS($Q$3:Q69)), "")</f>
        <v/>
      </c>
      <c r="R172" s="1501" t="str">
        <f t="array" ref="R172">IFERROR(INDEX($Q$3:$U$90, SMALL(IF($P$3:$P$90="○", ROW($P$3:$P$90)-ROW($P$3)+1), ROW(B66)), COLUMNS($Q$3:R69)), "")</f>
        <v/>
      </c>
      <c r="S172" s="1501" t="str">
        <f t="array" ref="S172">IFERROR(INDEX($Q$3:$U$90, SMALL(IF($P$3:$P$90="○", ROW($P$3:$P$90)-ROW($P$3)+1), ROW(C66)), COLUMNS($Q$3:S69)), "")</f>
        <v/>
      </c>
      <c r="T172" s="1501" t="str">
        <f t="array" ref="T172">IFERROR(INDEX($Q$3:$U$90, SMALL(IF($P$3:$P$90="○", ROW($P$3:$P$90)-ROW($P$3)+1), ROW(D66)), COLUMNS($Q$3:T69)), "")</f>
        <v/>
      </c>
      <c r="U172" s="1501" t="str">
        <f t="array" ref="U172">IFERROR(INDEX($Q$3:$U$90, SMALL(IF($P$3:$P$90="○", ROW($P$3:$P$90)-ROW($P$3)+1), ROW(E66)), COLUMNS($Q$3:U69)), "")</f>
        <v/>
      </c>
    </row>
    <row r="173" spans="16:21" x14ac:dyDescent="0.2">
      <c r="P173" s="1511"/>
      <c r="Q173" s="1501" t="str">
        <f t="array" ref="Q173">IFERROR(INDEX($Q$3:$U$90, SMALL(IF($P$3:$P$90="○", ROW($P$3:$P$90)-ROW($P$3)+1), ROW(A67)), COLUMNS($Q$3:Q70)), "")</f>
        <v/>
      </c>
      <c r="R173" s="1501" t="str">
        <f t="array" ref="R173">IFERROR(INDEX($Q$3:$U$90, SMALL(IF($P$3:$P$90="○", ROW($P$3:$P$90)-ROW($P$3)+1), ROW(B67)), COLUMNS($Q$3:R70)), "")</f>
        <v/>
      </c>
      <c r="S173" s="1501" t="str">
        <f t="array" ref="S173">IFERROR(INDEX($Q$3:$U$90, SMALL(IF($P$3:$P$90="○", ROW($P$3:$P$90)-ROW($P$3)+1), ROW(C67)), COLUMNS($Q$3:S70)), "")</f>
        <v/>
      </c>
      <c r="T173" s="1501" t="str">
        <f t="array" ref="T173">IFERROR(INDEX($Q$3:$U$90, SMALL(IF($P$3:$P$90="○", ROW($P$3:$P$90)-ROW($P$3)+1), ROW(D67)), COLUMNS($Q$3:T70)), "")</f>
        <v/>
      </c>
      <c r="U173" s="1501" t="str">
        <f t="array" ref="U173">IFERROR(INDEX($Q$3:$U$90, SMALL(IF($P$3:$P$90="○", ROW($P$3:$P$90)-ROW($P$3)+1), ROW(E67)), COLUMNS($Q$3:U70)), "")</f>
        <v/>
      </c>
    </row>
    <row r="174" spans="16:21" x14ac:dyDescent="0.2">
      <c r="P174" s="1511"/>
      <c r="Q174" s="1501" t="str">
        <f t="array" ref="Q174">IFERROR(INDEX($Q$3:$U$90, SMALL(IF($P$3:$P$90="○", ROW($P$3:$P$90)-ROW($P$3)+1), ROW(A68)), COLUMNS($Q$3:Q71)), "")</f>
        <v/>
      </c>
      <c r="R174" s="1501" t="str">
        <f t="array" ref="R174">IFERROR(INDEX($Q$3:$U$90, SMALL(IF($P$3:$P$90="○", ROW($P$3:$P$90)-ROW($P$3)+1), ROW(B68)), COLUMNS($Q$3:R71)), "")</f>
        <v/>
      </c>
      <c r="S174" s="1501" t="str">
        <f t="array" ref="S174">IFERROR(INDEX($Q$3:$U$90, SMALL(IF($P$3:$P$90="○", ROW($P$3:$P$90)-ROW($P$3)+1), ROW(C68)), COLUMNS($Q$3:S71)), "")</f>
        <v/>
      </c>
      <c r="T174" s="1501" t="str">
        <f t="array" ref="T174">IFERROR(INDEX($Q$3:$U$90, SMALL(IF($P$3:$P$90="○", ROW($P$3:$P$90)-ROW($P$3)+1), ROW(D68)), COLUMNS($Q$3:T71)), "")</f>
        <v/>
      </c>
      <c r="U174" s="1501" t="str">
        <f t="array" ref="U174">IFERROR(INDEX($Q$3:$U$90, SMALL(IF($P$3:$P$90="○", ROW($P$3:$P$90)-ROW($P$3)+1), ROW(E68)), COLUMNS($Q$3:U71)), "")</f>
        <v/>
      </c>
    </row>
    <row r="175" spans="16:21" x14ac:dyDescent="0.2">
      <c r="P175" s="1511"/>
      <c r="Q175" s="1501" t="str">
        <f t="array" ref="Q175">IFERROR(INDEX($Q$3:$U$90, SMALL(IF($P$3:$P$90="○", ROW($P$3:$P$90)-ROW($P$3)+1), ROW(A69)), COLUMNS($Q$3:Q72)), "")</f>
        <v/>
      </c>
      <c r="R175" s="1501" t="str">
        <f t="array" ref="R175">IFERROR(INDEX($Q$3:$U$90, SMALL(IF($P$3:$P$90="○", ROW($P$3:$P$90)-ROW($P$3)+1), ROW(B69)), COLUMNS($Q$3:R72)), "")</f>
        <v/>
      </c>
      <c r="S175" s="1501" t="str">
        <f t="array" ref="S175">IFERROR(INDEX($Q$3:$U$90, SMALL(IF($P$3:$P$90="○", ROW($P$3:$P$90)-ROW($P$3)+1), ROW(C69)), COLUMNS($Q$3:S72)), "")</f>
        <v/>
      </c>
      <c r="T175" s="1501" t="str">
        <f t="array" ref="T175">IFERROR(INDEX($Q$3:$U$90, SMALL(IF($P$3:$P$90="○", ROW($P$3:$P$90)-ROW($P$3)+1), ROW(D69)), COLUMNS($Q$3:T72)), "")</f>
        <v/>
      </c>
      <c r="U175" s="1501" t="str">
        <f t="array" ref="U175">IFERROR(INDEX($Q$3:$U$90, SMALL(IF($P$3:$P$90="○", ROW($P$3:$P$90)-ROW($P$3)+1), ROW(E69)), COLUMNS($Q$3:U72)), "")</f>
        <v/>
      </c>
    </row>
    <row r="176" spans="16:21" x14ac:dyDescent="0.2">
      <c r="P176" s="1511"/>
      <c r="Q176" s="1501" t="str">
        <f t="array" ref="Q176">IFERROR(INDEX($Q$3:$U$90, SMALL(IF($P$3:$P$90="○", ROW($P$3:$P$90)-ROW($P$3)+1), ROW(A70)), COLUMNS($Q$3:Q73)), "")</f>
        <v/>
      </c>
      <c r="R176" s="1501" t="str">
        <f t="array" ref="R176">IFERROR(INDEX($Q$3:$U$90, SMALL(IF($P$3:$P$90="○", ROW($P$3:$P$90)-ROW($P$3)+1), ROW(B70)), COLUMNS($Q$3:R73)), "")</f>
        <v/>
      </c>
      <c r="S176" s="1501" t="str">
        <f t="array" ref="S176">IFERROR(INDEX($Q$3:$U$90, SMALL(IF($P$3:$P$90="○", ROW($P$3:$P$90)-ROW($P$3)+1), ROW(C70)), COLUMNS($Q$3:S73)), "")</f>
        <v/>
      </c>
      <c r="T176" s="1501" t="str">
        <f t="array" ref="T176">IFERROR(INDEX($Q$3:$U$90, SMALL(IF($P$3:$P$90="○", ROW($P$3:$P$90)-ROW($P$3)+1), ROW(D70)), COLUMNS($Q$3:T73)), "")</f>
        <v/>
      </c>
      <c r="U176" s="1501" t="str">
        <f t="array" ref="U176">IFERROR(INDEX($Q$3:$U$90, SMALL(IF($P$3:$P$90="○", ROW($P$3:$P$90)-ROW($P$3)+1), ROW(E70)), COLUMNS($Q$3:U73)), "")</f>
        <v/>
      </c>
    </row>
    <row r="177" spans="16:21" x14ac:dyDescent="0.2">
      <c r="P177" s="1511"/>
      <c r="Q177" s="1501" t="str">
        <f t="array" ref="Q177">IFERROR(INDEX($Q$3:$U$90, SMALL(IF($P$3:$P$90="○", ROW($P$3:$P$90)-ROW($P$3)+1), ROW(A71)), COLUMNS($Q$3:Q74)), "")</f>
        <v/>
      </c>
      <c r="R177" s="1501" t="str">
        <f t="array" ref="R177">IFERROR(INDEX($Q$3:$U$90, SMALL(IF($P$3:$P$90="○", ROW($P$3:$P$90)-ROW($P$3)+1), ROW(B71)), COLUMNS($Q$3:R74)), "")</f>
        <v/>
      </c>
      <c r="S177" s="1501" t="str">
        <f t="array" ref="S177">IFERROR(INDEX($Q$3:$U$90, SMALL(IF($P$3:$P$90="○", ROW($P$3:$P$90)-ROW($P$3)+1), ROW(C71)), COLUMNS($Q$3:S74)), "")</f>
        <v/>
      </c>
      <c r="T177" s="1501" t="str">
        <f t="array" ref="T177">IFERROR(INDEX($Q$3:$U$90, SMALL(IF($P$3:$P$90="○", ROW($P$3:$P$90)-ROW($P$3)+1), ROW(D71)), COLUMNS($Q$3:T74)), "")</f>
        <v/>
      </c>
      <c r="U177" s="1501" t="str">
        <f t="array" ref="U177">IFERROR(INDEX($Q$3:$U$90, SMALL(IF($P$3:$P$90="○", ROW($P$3:$P$90)-ROW($P$3)+1), ROW(E71)), COLUMNS($Q$3:U74)), "")</f>
        <v/>
      </c>
    </row>
    <row r="178" spans="16:21" x14ac:dyDescent="0.2">
      <c r="P178" s="1511"/>
      <c r="Q178" s="1501" t="str">
        <f t="array" ref="Q178">IFERROR(INDEX($Q$3:$U$90, SMALL(IF($P$3:$P$90="○", ROW($P$3:$P$90)-ROW($P$3)+1), ROW(A72)), COLUMNS($Q$3:Q75)), "")</f>
        <v/>
      </c>
      <c r="R178" s="1501" t="str">
        <f t="array" ref="R178">IFERROR(INDEX($Q$3:$U$90, SMALL(IF($P$3:$P$90="○", ROW($P$3:$P$90)-ROW($P$3)+1), ROW(B72)), COLUMNS($Q$3:R75)), "")</f>
        <v/>
      </c>
      <c r="S178" s="1501" t="str">
        <f t="array" ref="S178">IFERROR(INDEX($Q$3:$U$90, SMALL(IF($P$3:$P$90="○", ROW($P$3:$P$90)-ROW($P$3)+1), ROW(C72)), COLUMNS($Q$3:S75)), "")</f>
        <v/>
      </c>
      <c r="T178" s="1501" t="str">
        <f t="array" ref="T178">IFERROR(INDEX($Q$3:$U$90, SMALL(IF($P$3:$P$90="○", ROW($P$3:$P$90)-ROW($P$3)+1), ROW(D72)), COLUMNS($Q$3:T75)), "")</f>
        <v/>
      </c>
      <c r="U178" s="1501" t="str">
        <f t="array" ref="U178">IFERROR(INDEX($Q$3:$U$90, SMALL(IF($P$3:$P$90="○", ROW($P$3:$P$90)-ROW($P$3)+1), ROW(E72)), COLUMNS($Q$3:U75)), "")</f>
        <v/>
      </c>
    </row>
    <row r="179" spans="16:21" x14ac:dyDescent="0.2">
      <c r="P179" s="1511"/>
      <c r="Q179" s="1501" t="str">
        <f t="array" ref="Q179">IFERROR(INDEX($Q$3:$U$90, SMALL(IF($P$3:$P$90="○", ROW($P$3:$P$90)-ROW($P$3)+1), ROW(A73)), COLUMNS($Q$3:Q76)), "")</f>
        <v/>
      </c>
      <c r="R179" s="1501" t="str">
        <f t="array" ref="R179">IFERROR(INDEX($Q$3:$U$90, SMALL(IF($P$3:$P$90="○", ROW($P$3:$P$90)-ROW($P$3)+1), ROW(B73)), COLUMNS($Q$3:R76)), "")</f>
        <v/>
      </c>
      <c r="S179" s="1501" t="str">
        <f t="array" ref="S179">IFERROR(INDEX($Q$3:$U$90, SMALL(IF($P$3:$P$90="○", ROW($P$3:$P$90)-ROW($P$3)+1), ROW(C73)), COLUMNS($Q$3:S76)), "")</f>
        <v/>
      </c>
      <c r="T179" s="1501" t="str">
        <f t="array" ref="T179">IFERROR(INDEX($Q$3:$U$90, SMALL(IF($P$3:$P$90="○", ROW($P$3:$P$90)-ROW($P$3)+1), ROW(D73)), COLUMNS($Q$3:T76)), "")</f>
        <v/>
      </c>
      <c r="U179" s="1501" t="str">
        <f t="array" ref="U179">IFERROR(INDEX($Q$3:$U$90, SMALL(IF($P$3:$P$90="○", ROW($P$3:$P$90)-ROW($P$3)+1), ROW(E73)), COLUMNS($Q$3:U76)), "")</f>
        <v/>
      </c>
    </row>
    <row r="180" spans="16:21" x14ac:dyDescent="0.2">
      <c r="P180" s="1511"/>
      <c r="Q180" s="1501" t="str">
        <f t="array" ref="Q180">IFERROR(INDEX($Q$3:$U$90, SMALL(IF($P$3:$P$90="○", ROW($P$3:$P$90)-ROW($P$3)+1), ROW(A74)), COLUMNS($Q$3:Q77)), "")</f>
        <v/>
      </c>
      <c r="R180" s="1501" t="str">
        <f t="array" ref="R180">IFERROR(INDEX($Q$3:$U$90, SMALL(IF($P$3:$P$90="○", ROW($P$3:$P$90)-ROW($P$3)+1), ROW(B74)), COLUMNS($Q$3:R77)), "")</f>
        <v/>
      </c>
      <c r="S180" s="1501" t="str">
        <f t="array" ref="S180">IFERROR(INDEX($Q$3:$U$90, SMALL(IF($P$3:$P$90="○", ROW($P$3:$P$90)-ROW($P$3)+1), ROW(C74)), COLUMNS($Q$3:S77)), "")</f>
        <v/>
      </c>
      <c r="T180" s="1501" t="str">
        <f t="array" ref="T180">IFERROR(INDEX($Q$3:$U$90, SMALL(IF($P$3:$P$90="○", ROW($P$3:$P$90)-ROW($P$3)+1), ROW(D74)), COLUMNS($Q$3:T77)), "")</f>
        <v/>
      </c>
      <c r="U180" s="1501" t="str">
        <f t="array" ref="U180">IFERROR(INDEX($Q$3:$U$90, SMALL(IF($P$3:$P$90="○", ROW($P$3:$P$90)-ROW($P$3)+1), ROW(E74)), COLUMNS($Q$3:U77)), "")</f>
        <v/>
      </c>
    </row>
    <row r="181" spans="16:21" x14ac:dyDescent="0.2">
      <c r="P181" s="1511"/>
      <c r="Q181" s="1501" t="str">
        <f t="array" ref="Q181">IFERROR(INDEX($Q$3:$U$90, SMALL(IF($P$3:$P$90="○", ROW($P$3:$P$90)-ROW($P$3)+1), ROW(A75)), COLUMNS($Q$3:Q78)), "")</f>
        <v/>
      </c>
      <c r="R181" s="1501" t="str">
        <f t="array" ref="R181">IFERROR(INDEX($Q$3:$U$90, SMALL(IF($P$3:$P$90="○", ROW($P$3:$P$90)-ROW($P$3)+1), ROW(B75)), COLUMNS($Q$3:R78)), "")</f>
        <v/>
      </c>
      <c r="S181" s="1501" t="str">
        <f t="array" ref="S181">IFERROR(INDEX($Q$3:$U$90, SMALL(IF($P$3:$P$90="○", ROW($P$3:$P$90)-ROW($P$3)+1), ROW(C75)), COLUMNS($Q$3:S78)), "")</f>
        <v/>
      </c>
      <c r="T181" s="1501" t="str">
        <f t="array" ref="T181">IFERROR(INDEX($Q$3:$U$90, SMALL(IF($P$3:$P$90="○", ROW($P$3:$P$90)-ROW($P$3)+1), ROW(D75)), COLUMNS($Q$3:T78)), "")</f>
        <v/>
      </c>
      <c r="U181" s="1501" t="str">
        <f t="array" ref="U181">IFERROR(INDEX($Q$3:$U$90, SMALL(IF($P$3:$P$90="○", ROW($P$3:$P$90)-ROW($P$3)+1), ROW(E75)), COLUMNS($Q$3:U78)), "")</f>
        <v/>
      </c>
    </row>
    <row r="182" spans="16:21" x14ac:dyDescent="0.2">
      <c r="P182" s="1511"/>
      <c r="Q182" s="1501" t="str">
        <f t="array" ref="Q182">IFERROR(INDEX($Q$3:$U$90, SMALL(IF($P$3:$P$90="○", ROW($P$3:$P$90)-ROW($P$3)+1), ROW(A76)), COLUMNS($Q$3:Q79)), "")</f>
        <v/>
      </c>
      <c r="R182" s="1501" t="str">
        <f t="array" ref="R182">IFERROR(INDEX($Q$3:$U$90, SMALL(IF($P$3:$P$90="○", ROW($P$3:$P$90)-ROW($P$3)+1), ROW(B76)), COLUMNS($Q$3:R79)), "")</f>
        <v/>
      </c>
      <c r="S182" s="1501" t="str">
        <f t="array" ref="S182">IFERROR(INDEX($Q$3:$U$90, SMALL(IF($P$3:$P$90="○", ROW($P$3:$P$90)-ROW($P$3)+1), ROW(C76)), COLUMNS($Q$3:S79)), "")</f>
        <v/>
      </c>
      <c r="T182" s="1501" t="str">
        <f t="array" ref="T182">IFERROR(INDEX($Q$3:$U$90, SMALL(IF($P$3:$P$90="○", ROW($P$3:$P$90)-ROW($P$3)+1), ROW(D76)), COLUMNS($Q$3:T79)), "")</f>
        <v/>
      </c>
      <c r="U182" s="1501" t="str">
        <f t="array" ref="U182">IFERROR(INDEX($Q$3:$U$90, SMALL(IF($P$3:$P$90="○", ROW($P$3:$P$90)-ROW($P$3)+1), ROW(E76)), COLUMNS($Q$3:U79)), "")</f>
        <v/>
      </c>
    </row>
    <row r="183" spans="16:21" x14ac:dyDescent="0.2">
      <c r="P183" s="1511"/>
      <c r="Q183" s="1501" t="str">
        <f t="array" ref="Q183">IFERROR(INDEX($Q$3:$U$90, SMALL(IF($P$3:$P$90="○", ROW($P$3:$P$90)-ROW($P$3)+1), ROW(A77)), COLUMNS($Q$3:Q80)), "")</f>
        <v/>
      </c>
      <c r="R183" s="1501" t="str">
        <f t="array" ref="R183">IFERROR(INDEX($Q$3:$U$90, SMALL(IF($P$3:$P$90="○", ROW($P$3:$P$90)-ROW($P$3)+1), ROW(B77)), COLUMNS($Q$3:R80)), "")</f>
        <v/>
      </c>
      <c r="S183" s="1501" t="str">
        <f t="array" ref="S183">IFERROR(INDEX($Q$3:$U$90, SMALL(IF($P$3:$P$90="○", ROW($P$3:$P$90)-ROW($P$3)+1), ROW(C77)), COLUMNS($Q$3:S80)), "")</f>
        <v/>
      </c>
      <c r="T183" s="1501" t="str">
        <f t="array" ref="T183">IFERROR(INDEX($Q$3:$U$90, SMALL(IF($P$3:$P$90="○", ROW($P$3:$P$90)-ROW($P$3)+1), ROW(D77)), COLUMNS($Q$3:T80)), "")</f>
        <v/>
      </c>
      <c r="U183" s="1501" t="str">
        <f t="array" ref="U183">IFERROR(INDEX($Q$3:$U$90, SMALL(IF($P$3:$P$90="○", ROW($P$3:$P$90)-ROW($P$3)+1), ROW(E77)), COLUMNS($Q$3:U80)), "")</f>
        <v/>
      </c>
    </row>
    <row r="184" spans="16:21" x14ac:dyDescent="0.2">
      <c r="P184" s="1511"/>
      <c r="Q184" s="1501" t="str">
        <f t="array" ref="Q184">IFERROR(INDEX($Q$3:$U$90, SMALL(IF($P$3:$P$90="○", ROW($P$3:$P$90)-ROW($P$3)+1), ROW(A78)), COLUMNS($Q$3:Q81)), "")</f>
        <v/>
      </c>
      <c r="R184" s="1501" t="str">
        <f t="array" ref="R184">IFERROR(INDEX($Q$3:$U$90, SMALL(IF($P$3:$P$90="○", ROW($P$3:$P$90)-ROW($P$3)+1), ROW(B78)), COLUMNS($Q$3:R81)), "")</f>
        <v/>
      </c>
      <c r="S184" s="1501" t="str">
        <f t="array" ref="S184">IFERROR(INDEX($Q$3:$U$90, SMALL(IF($P$3:$P$90="○", ROW($P$3:$P$90)-ROW($P$3)+1), ROW(C78)), COLUMNS($Q$3:S81)), "")</f>
        <v/>
      </c>
      <c r="T184" s="1501" t="str">
        <f t="array" ref="T184">IFERROR(INDEX($Q$3:$U$90, SMALL(IF($P$3:$P$90="○", ROW($P$3:$P$90)-ROW($P$3)+1), ROW(D78)), COLUMNS($Q$3:T81)), "")</f>
        <v/>
      </c>
      <c r="U184" s="1501" t="str">
        <f t="array" ref="U184">IFERROR(INDEX($Q$3:$U$90, SMALL(IF($P$3:$P$90="○", ROW($P$3:$P$90)-ROW($P$3)+1), ROW(E78)), COLUMNS($Q$3:U81)), "")</f>
        <v/>
      </c>
    </row>
    <row r="185" spans="16:21" x14ac:dyDescent="0.2">
      <c r="P185" s="1511"/>
      <c r="Q185" s="1501" t="str">
        <f t="array" ref="Q185">IFERROR(INDEX($Q$3:$U$90, SMALL(IF($P$3:$P$90="○", ROW($P$3:$P$90)-ROW($P$3)+1), ROW(A79)), COLUMNS($Q$3:Q82)), "")</f>
        <v/>
      </c>
      <c r="R185" s="1501" t="str">
        <f t="array" ref="R185">IFERROR(INDEX($Q$3:$U$90, SMALL(IF($P$3:$P$90="○", ROW($P$3:$P$90)-ROW($P$3)+1), ROW(B79)), COLUMNS($Q$3:R82)), "")</f>
        <v/>
      </c>
      <c r="S185" s="1501" t="str">
        <f t="array" ref="S185">IFERROR(INDEX($Q$3:$U$90, SMALL(IF($P$3:$P$90="○", ROW($P$3:$P$90)-ROW($P$3)+1), ROW(C79)), COLUMNS($Q$3:S82)), "")</f>
        <v/>
      </c>
      <c r="T185" s="1501" t="str">
        <f t="array" ref="T185">IFERROR(INDEX($Q$3:$U$90, SMALL(IF($P$3:$P$90="○", ROW($P$3:$P$90)-ROW($P$3)+1), ROW(D79)), COLUMNS($Q$3:T82)), "")</f>
        <v/>
      </c>
      <c r="U185" s="1501" t="str">
        <f t="array" ref="U185">IFERROR(INDEX($Q$3:$U$90, SMALL(IF($P$3:$P$90="○", ROW($P$3:$P$90)-ROW($P$3)+1), ROW(E79)), COLUMNS($Q$3:U82)), "")</f>
        <v/>
      </c>
    </row>
    <row r="186" spans="16:21" x14ac:dyDescent="0.2">
      <c r="P186" s="1511"/>
      <c r="Q186" s="1501" t="str">
        <f t="array" ref="Q186">IFERROR(INDEX($Q$3:$U$90, SMALL(IF($P$3:$P$90="○", ROW($P$3:$P$90)-ROW($P$3)+1), ROW(A80)), COLUMNS($Q$3:Q83)), "")</f>
        <v/>
      </c>
      <c r="R186" s="1501" t="str">
        <f t="array" ref="R186">IFERROR(INDEX($Q$3:$U$90, SMALL(IF($P$3:$P$90="○", ROW($P$3:$P$90)-ROW($P$3)+1), ROW(B80)), COLUMNS($Q$3:R83)), "")</f>
        <v/>
      </c>
      <c r="S186" s="1501" t="str">
        <f t="array" ref="S186">IFERROR(INDEX($Q$3:$U$90, SMALL(IF($P$3:$P$90="○", ROW($P$3:$P$90)-ROW($P$3)+1), ROW(C80)), COLUMNS($Q$3:S83)), "")</f>
        <v/>
      </c>
      <c r="T186" s="1501" t="str">
        <f t="array" ref="T186">IFERROR(INDEX($Q$3:$U$90, SMALL(IF($P$3:$P$90="○", ROW($P$3:$P$90)-ROW($P$3)+1), ROW(D80)), COLUMNS($Q$3:T83)), "")</f>
        <v/>
      </c>
      <c r="U186" s="1501" t="str">
        <f t="array" ref="U186">IFERROR(INDEX($Q$3:$U$90, SMALL(IF($P$3:$P$90="○", ROW($P$3:$P$90)-ROW($P$3)+1), ROW(E80)), COLUMNS($Q$3:U83)), "")</f>
        <v/>
      </c>
    </row>
    <row r="187" spans="16:21" x14ac:dyDescent="0.2">
      <c r="P187" s="1511"/>
      <c r="Q187" s="1501" t="str">
        <f t="array" ref="Q187">IFERROR(INDEX($Q$3:$U$90, SMALL(IF($P$3:$P$90="○", ROW($P$3:$P$90)-ROW($P$3)+1), ROW(A81)), COLUMNS($Q$3:Q84)), "")</f>
        <v/>
      </c>
      <c r="R187" s="1501" t="str">
        <f t="array" ref="R187">IFERROR(INDEX($Q$3:$U$90, SMALL(IF($P$3:$P$90="○", ROW($P$3:$P$90)-ROW($P$3)+1), ROW(B81)), COLUMNS($Q$3:R84)), "")</f>
        <v/>
      </c>
      <c r="S187" s="1501" t="str">
        <f t="array" ref="S187">IFERROR(INDEX($Q$3:$U$90, SMALL(IF($P$3:$P$90="○", ROW($P$3:$P$90)-ROW($P$3)+1), ROW(C81)), COLUMNS($Q$3:S84)), "")</f>
        <v/>
      </c>
      <c r="T187" s="1501" t="str">
        <f t="array" ref="T187">IFERROR(INDEX($Q$3:$U$90, SMALL(IF($P$3:$P$90="○", ROW($P$3:$P$90)-ROW($P$3)+1), ROW(D81)), COLUMNS($Q$3:T84)), "")</f>
        <v/>
      </c>
      <c r="U187" s="1501" t="str">
        <f t="array" ref="U187">IFERROR(INDEX($Q$3:$U$90, SMALL(IF($P$3:$P$90="○", ROW($P$3:$P$90)-ROW($P$3)+1), ROW(E81)), COLUMNS($Q$3:U84)), "")</f>
        <v/>
      </c>
    </row>
    <row r="188" spans="16:21" x14ac:dyDescent="0.2">
      <c r="P188" s="1511"/>
      <c r="Q188" s="1501" t="str">
        <f t="array" ref="Q188">IFERROR(INDEX($Q$3:$U$90, SMALL(IF($P$3:$P$90="○", ROW($P$3:$P$90)-ROW($P$3)+1), ROW(A82)), COLUMNS($Q$3:Q85)), "")</f>
        <v/>
      </c>
      <c r="R188" s="1501" t="str">
        <f t="array" ref="R188">IFERROR(INDEX($Q$3:$U$90, SMALL(IF($P$3:$P$90="○", ROW($P$3:$P$90)-ROW($P$3)+1), ROW(B82)), COLUMNS($Q$3:R85)), "")</f>
        <v/>
      </c>
      <c r="S188" s="1501" t="str">
        <f t="array" ref="S188">IFERROR(INDEX($Q$3:$U$90, SMALL(IF($P$3:$P$90="○", ROW($P$3:$P$90)-ROW($P$3)+1), ROW(C82)), COLUMNS($Q$3:S85)), "")</f>
        <v/>
      </c>
      <c r="T188" s="1501" t="str">
        <f t="array" ref="T188">IFERROR(INDEX($Q$3:$U$90, SMALL(IF($P$3:$P$90="○", ROW($P$3:$P$90)-ROW($P$3)+1), ROW(D82)), COLUMNS($Q$3:T85)), "")</f>
        <v/>
      </c>
      <c r="U188" s="1501" t="str">
        <f t="array" ref="U188">IFERROR(INDEX($Q$3:$U$90, SMALL(IF($P$3:$P$90="○", ROW($P$3:$P$90)-ROW($P$3)+1), ROW(E82)), COLUMNS($Q$3:U85)), "")</f>
        <v/>
      </c>
    </row>
    <row r="189" spans="16:21" x14ac:dyDescent="0.2">
      <c r="P189" s="1511"/>
      <c r="Q189" s="1501" t="str">
        <f t="array" ref="Q189">IFERROR(INDEX($Q$3:$U$90, SMALL(IF($P$3:$P$90="○", ROW($P$3:$P$90)-ROW($P$3)+1), ROW(A83)), COLUMNS($Q$3:Q86)), "")</f>
        <v/>
      </c>
      <c r="R189" s="1501" t="str">
        <f t="array" ref="R189">IFERROR(INDEX($Q$3:$U$90, SMALL(IF($P$3:$P$90="○", ROW($P$3:$P$90)-ROW($P$3)+1), ROW(B83)), COLUMNS($Q$3:R86)), "")</f>
        <v/>
      </c>
      <c r="S189" s="1501" t="str">
        <f t="array" ref="S189">IFERROR(INDEX($Q$3:$U$90, SMALL(IF($P$3:$P$90="○", ROW($P$3:$P$90)-ROW($P$3)+1), ROW(C83)), COLUMNS($Q$3:S86)), "")</f>
        <v/>
      </c>
      <c r="T189" s="1501" t="str">
        <f t="array" ref="T189">IFERROR(INDEX($Q$3:$U$90, SMALL(IF($P$3:$P$90="○", ROW($P$3:$P$90)-ROW($P$3)+1), ROW(D83)), COLUMNS($Q$3:T86)), "")</f>
        <v/>
      </c>
      <c r="U189" s="1501" t="str">
        <f t="array" ref="U189">IFERROR(INDEX($Q$3:$U$90, SMALL(IF($P$3:$P$90="○", ROW($P$3:$P$90)-ROW($P$3)+1), ROW(E83)), COLUMNS($Q$3:U86)), "")</f>
        <v/>
      </c>
    </row>
    <row r="190" spans="16:21" x14ac:dyDescent="0.2">
      <c r="P190" s="1511"/>
      <c r="Q190" s="1501" t="str">
        <f t="array" ref="Q190">IFERROR(INDEX($Q$3:$U$90, SMALL(IF($P$3:$P$90="○", ROW($P$3:$P$90)-ROW($P$3)+1), ROW(A84)), COLUMNS($Q$3:Q87)), "")</f>
        <v/>
      </c>
      <c r="R190" s="1501" t="str">
        <f t="array" ref="R190">IFERROR(INDEX($Q$3:$U$90, SMALL(IF($P$3:$P$90="○", ROW($P$3:$P$90)-ROW($P$3)+1), ROW(B84)), COLUMNS($Q$3:R87)), "")</f>
        <v/>
      </c>
      <c r="S190" s="1501" t="str">
        <f t="array" ref="S190">IFERROR(INDEX($Q$3:$U$90, SMALL(IF($P$3:$P$90="○", ROW($P$3:$P$90)-ROW($P$3)+1), ROW(C84)), COLUMNS($Q$3:S87)), "")</f>
        <v/>
      </c>
      <c r="T190" s="1501" t="str">
        <f t="array" ref="T190">IFERROR(INDEX($Q$3:$U$90, SMALL(IF($P$3:$P$90="○", ROW($P$3:$P$90)-ROW($P$3)+1), ROW(D84)), COLUMNS($Q$3:T87)), "")</f>
        <v/>
      </c>
      <c r="U190" s="1501" t="str">
        <f t="array" ref="U190">IFERROR(INDEX($Q$3:$U$90, SMALL(IF($P$3:$P$90="○", ROW($P$3:$P$90)-ROW($P$3)+1), ROW(E84)), COLUMNS($Q$3:U87)), "")</f>
        <v/>
      </c>
    </row>
    <row r="191" spans="16:21" x14ac:dyDescent="0.2">
      <c r="P191" s="1511"/>
      <c r="Q191" s="1501" t="str">
        <f t="array" ref="Q191">IFERROR(INDEX($Q$3:$U$90, SMALL(IF($P$3:$P$90="○", ROW($P$3:$P$90)-ROW($P$3)+1), ROW(A85)), COLUMNS($Q$3:Q88)), "")</f>
        <v/>
      </c>
      <c r="R191" s="1501" t="str">
        <f t="array" ref="R191">IFERROR(INDEX($Q$3:$U$90, SMALL(IF($P$3:$P$90="○", ROW($P$3:$P$90)-ROW($P$3)+1), ROW(B85)), COLUMNS($Q$3:R88)), "")</f>
        <v/>
      </c>
      <c r="S191" s="1501" t="str">
        <f t="array" ref="S191">IFERROR(INDEX($Q$3:$U$90, SMALL(IF($P$3:$P$90="○", ROW($P$3:$P$90)-ROW($P$3)+1), ROW(C85)), COLUMNS($Q$3:S88)), "")</f>
        <v/>
      </c>
      <c r="T191" s="1501" t="str">
        <f t="array" ref="T191">IFERROR(INDEX($Q$3:$U$90, SMALL(IF($P$3:$P$90="○", ROW($P$3:$P$90)-ROW($P$3)+1), ROW(D85)), COLUMNS($Q$3:T88)), "")</f>
        <v/>
      </c>
      <c r="U191" s="1501" t="str">
        <f t="array" ref="U191">IFERROR(INDEX($Q$3:$U$90, SMALL(IF($P$3:$P$90="○", ROW($P$3:$P$90)-ROW($P$3)+1), ROW(E85)), COLUMNS($Q$3:U88)), "")</f>
        <v/>
      </c>
    </row>
    <row r="192" spans="16:21" x14ac:dyDescent="0.2">
      <c r="P192" s="1511"/>
      <c r="Q192" s="1501" t="str">
        <f t="array" ref="Q192">IFERROR(INDEX($Q$3:$U$90, SMALL(IF($P$3:$P$90="○", ROW($P$3:$P$90)-ROW($P$3)+1), ROW(A86)), COLUMNS($Q$3:Q89)), "")</f>
        <v/>
      </c>
      <c r="R192" s="1501" t="str">
        <f t="array" ref="R192">IFERROR(INDEX($Q$3:$U$90, SMALL(IF($P$3:$P$90="○", ROW($P$3:$P$90)-ROW($P$3)+1), ROW(B86)), COLUMNS($Q$3:R89)), "")</f>
        <v/>
      </c>
      <c r="S192" s="1501" t="str">
        <f t="array" ref="S192">IFERROR(INDEX($Q$3:$U$90, SMALL(IF($P$3:$P$90="○", ROW($P$3:$P$90)-ROW($P$3)+1), ROW(C86)), COLUMNS($Q$3:S89)), "")</f>
        <v/>
      </c>
      <c r="T192" s="1501" t="str">
        <f t="array" ref="T192">IFERROR(INDEX($Q$3:$U$90, SMALL(IF($P$3:$P$90="○", ROW($P$3:$P$90)-ROW($P$3)+1), ROW(D86)), COLUMNS($Q$3:T89)), "")</f>
        <v/>
      </c>
      <c r="U192" s="1501" t="str">
        <f t="array" ref="U192">IFERROR(INDEX($Q$3:$U$90, SMALL(IF($P$3:$P$90="○", ROW($P$3:$P$90)-ROW($P$3)+1), ROW(E86)), COLUMNS($Q$3:U89)), "")</f>
        <v/>
      </c>
    </row>
    <row r="193" spans="16:21" x14ac:dyDescent="0.2">
      <c r="P193" s="1511"/>
      <c r="Q193" s="1501" t="str">
        <f t="array" ref="Q193">IFERROR(INDEX($Q$3:$U$90, SMALL(IF($P$3:$P$90="○", ROW($P$3:$P$90)-ROW($P$3)+1), ROW(A87)), COLUMNS($Q$3:Q90)), "")</f>
        <v/>
      </c>
      <c r="R193" s="1501" t="str">
        <f t="array" ref="R193">IFERROR(INDEX($Q$3:$U$90, SMALL(IF($P$3:$P$90="○", ROW($P$3:$P$90)-ROW($P$3)+1), ROW(B87)), COLUMNS($Q$3:R90)), "")</f>
        <v/>
      </c>
      <c r="S193" s="1501" t="str">
        <f t="array" ref="S193">IFERROR(INDEX($Q$3:$U$90, SMALL(IF($P$3:$P$90="○", ROW($P$3:$P$90)-ROW($P$3)+1), ROW(C87)), COLUMNS($Q$3:S90)), "")</f>
        <v/>
      </c>
      <c r="T193" s="1501" t="str">
        <f t="array" ref="T193">IFERROR(INDEX($Q$3:$U$90, SMALL(IF($P$3:$P$90="○", ROW($P$3:$P$90)-ROW($P$3)+1), ROW(D87)), COLUMNS($Q$3:T90)), "")</f>
        <v/>
      </c>
      <c r="U193" s="1501" t="str">
        <f t="array" ref="U193">IFERROR(INDEX($Q$3:$U$90, SMALL(IF($P$3:$P$90="○", ROW($P$3:$P$90)-ROW($P$3)+1), ROW(E87)), COLUMNS($Q$3:U90)), "")</f>
        <v/>
      </c>
    </row>
    <row r="194" spans="16:21" x14ac:dyDescent="0.2">
      <c r="P194" s="1511"/>
      <c r="Q194" s="1501" t="str">
        <f t="array" ref="Q194">IFERROR(INDEX($Q$3:$U$90, SMALL(IF($P$3:$P$90="○", ROW($P$3:$P$90)-ROW($P$3)+1), ROW(A88)), COLUMNS($Q$3:Q91)), "")</f>
        <v/>
      </c>
      <c r="R194" s="1501" t="str">
        <f t="array" ref="R194">IFERROR(INDEX($Q$3:$U$90, SMALL(IF($P$3:$P$90="○", ROW($P$3:$P$90)-ROW($P$3)+1), ROW(B88)), COLUMNS($Q$3:R91)), "")</f>
        <v/>
      </c>
      <c r="S194" s="1501" t="str">
        <f t="array" ref="S194">IFERROR(INDEX($Q$3:$U$90, SMALL(IF($P$3:$P$90="○", ROW($P$3:$P$90)-ROW($P$3)+1), ROW(C88)), COLUMNS($Q$3:S91)), "")</f>
        <v/>
      </c>
      <c r="T194" s="1501" t="str">
        <f t="array" ref="T194">IFERROR(INDEX($Q$3:$U$90, SMALL(IF($P$3:$P$90="○", ROW($P$3:$P$90)-ROW($P$3)+1), ROW(D88)), COLUMNS($Q$3:T91)), "")</f>
        <v/>
      </c>
      <c r="U194" s="1501" t="str">
        <f t="array" ref="U194">IFERROR(INDEX($Q$3:$U$90, SMALL(IF($P$3:$P$90="○", ROW($P$3:$P$90)-ROW($P$3)+1), ROW(E88)), COLUMNS($Q$3:U91)), "")</f>
        <v/>
      </c>
    </row>
    <row r="195" spans="16:21" x14ac:dyDescent="0.2">
      <c r="P195" s="1511"/>
      <c r="Q195" s="1501" t="str">
        <f t="array" ref="Q195">IFERROR(INDEX($Q$3:$U$90, SMALL(IF($P$3:$P$90="○", ROW($P$3:$P$90)-ROW($P$3)+1), ROW(A89)), COLUMNS($Q$3:Q92)), "")</f>
        <v/>
      </c>
      <c r="R195" s="1501" t="str">
        <f t="array" ref="R195">IFERROR(INDEX($Q$3:$U$90, SMALL(IF($P$3:$P$90="○", ROW($P$3:$P$90)-ROW($P$3)+1), ROW(B89)), COLUMNS($Q$3:R92)), "")</f>
        <v/>
      </c>
      <c r="S195" s="1501" t="str">
        <f t="array" ref="S195">IFERROR(INDEX($Q$3:$U$90, SMALL(IF($P$3:$P$90="○", ROW($P$3:$P$90)-ROW($P$3)+1), ROW(C89)), COLUMNS($Q$3:S92)), "")</f>
        <v/>
      </c>
      <c r="T195" s="1501" t="str">
        <f t="array" ref="T195">IFERROR(INDEX($Q$3:$U$90, SMALL(IF($P$3:$P$90="○", ROW($P$3:$P$90)-ROW($P$3)+1), ROW(D89)), COLUMNS($Q$3:T92)), "")</f>
        <v/>
      </c>
      <c r="U195" s="1501" t="str">
        <f t="array" ref="U195">IFERROR(INDEX($Q$3:$U$90, SMALL(IF($P$3:$P$90="○", ROW($P$3:$P$90)-ROW($P$3)+1), ROW(E89)), COLUMNS($Q$3:U92)), "")</f>
        <v/>
      </c>
    </row>
    <row r="196" spans="16:21" x14ac:dyDescent="0.2">
      <c r="P196" s="1511"/>
      <c r="Q196" s="1501" t="str">
        <f t="array" ref="Q196">IFERROR(INDEX($Q$3:$U$90, SMALL(IF($P$3:$P$90="○", ROW($P$3:$P$90)-ROW($P$3)+1), ROW(A90)), COLUMNS($Q$3:Q93)), "")</f>
        <v/>
      </c>
      <c r="R196" s="1501" t="str">
        <f t="array" ref="R196">IFERROR(INDEX($Q$3:$U$90, SMALL(IF($P$3:$P$90="○", ROW($P$3:$P$90)-ROW($P$3)+1), ROW(B90)), COLUMNS($Q$3:R93)), "")</f>
        <v/>
      </c>
      <c r="S196" s="1501" t="str">
        <f t="array" ref="S196">IFERROR(INDEX($Q$3:$U$90, SMALL(IF($P$3:$P$90="○", ROW($P$3:$P$90)-ROW($P$3)+1), ROW(C90)), COLUMNS($Q$3:S93)), "")</f>
        <v/>
      </c>
      <c r="T196" s="1501" t="str">
        <f t="array" ref="T196">IFERROR(INDEX($Q$3:$U$90, SMALL(IF($P$3:$P$90="○", ROW($P$3:$P$90)-ROW($P$3)+1), ROW(D90)), COLUMNS($Q$3:T93)), "")</f>
        <v/>
      </c>
      <c r="U196" s="1501" t="str">
        <f t="array" ref="U196">IFERROR(INDEX($Q$3:$U$90, SMALL(IF($P$3:$P$90="○", ROW($P$3:$P$90)-ROW($P$3)+1), ROW(E90)), COLUMNS($Q$3:U93)), "")</f>
        <v/>
      </c>
    </row>
    <row r="197" spans="16:21" x14ac:dyDescent="0.2">
      <c r="P197" s="1511"/>
      <c r="Q197" s="1501" t="str">
        <f t="array" ref="Q197">IFERROR(INDEX($Q$3:$U$90, SMALL(IF($P$3:$P$90="○", ROW($P$3:$P$90)-ROW($P$3)+1), ROW(A91)), COLUMNS($Q$3:Q94)), "")</f>
        <v/>
      </c>
      <c r="R197" s="1501" t="str">
        <f t="array" ref="R197">IFERROR(INDEX($Q$3:$U$90, SMALL(IF($P$3:$P$90="○", ROW($P$3:$P$90)-ROW($P$3)+1), ROW(B91)), COLUMNS($Q$3:R94)), "")</f>
        <v/>
      </c>
      <c r="S197" s="1501" t="str">
        <f t="array" ref="S197">IFERROR(INDEX($Q$3:$U$90, SMALL(IF($P$3:$P$90="○", ROW($P$3:$P$90)-ROW($P$3)+1), ROW(C91)), COLUMNS($Q$3:S94)), "")</f>
        <v/>
      </c>
      <c r="T197" s="1501" t="str">
        <f t="array" ref="T197">IFERROR(INDEX($Q$3:$U$90, SMALL(IF($P$3:$P$90="○", ROW($P$3:$P$90)-ROW($P$3)+1), ROW(D91)), COLUMNS($Q$3:T94)), "")</f>
        <v/>
      </c>
      <c r="U197" s="1501" t="str">
        <f t="array" ref="U197">IFERROR(INDEX($Q$3:$U$90, SMALL(IF($P$3:$P$90="○", ROW($P$3:$P$90)-ROW($P$3)+1), ROW(E91)), COLUMNS($Q$3:U94)), "")</f>
        <v/>
      </c>
    </row>
    <row r="198" spans="16:21" x14ac:dyDescent="0.2">
      <c r="P198" s="1511"/>
      <c r="Q198" s="1501" t="str">
        <f t="array" ref="Q198">IFERROR(INDEX($Q$3:$U$90, SMALL(IF($P$3:$P$90="○", ROW($P$3:$P$90)-ROW($P$3)+1), ROW(A92)), COLUMNS($Q$3:Q95)), "")</f>
        <v/>
      </c>
      <c r="R198" s="1501" t="str">
        <f t="array" ref="R198">IFERROR(INDEX($Q$3:$U$90, SMALL(IF($P$3:$P$90="○", ROW($P$3:$P$90)-ROW($P$3)+1), ROW(B92)), COLUMNS($Q$3:R95)), "")</f>
        <v/>
      </c>
      <c r="S198" s="1501" t="str">
        <f t="array" ref="S198">IFERROR(INDEX($Q$3:$U$90, SMALL(IF($P$3:$P$90="○", ROW($P$3:$P$90)-ROW($P$3)+1), ROW(C92)), COLUMNS($Q$3:S95)), "")</f>
        <v/>
      </c>
      <c r="T198" s="1501" t="str">
        <f t="array" ref="T198">IFERROR(INDEX($Q$3:$U$90, SMALL(IF($P$3:$P$90="○", ROW($P$3:$P$90)-ROW($P$3)+1), ROW(D92)), COLUMNS($Q$3:T95)), "")</f>
        <v/>
      </c>
      <c r="U198" s="1501" t="str">
        <f t="array" ref="U198">IFERROR(INDEX($Q$3:$U$90, SMALL(IF($P$3:$P$90="○", ROW($P$3:$P$90)-ROW($P$3)+1), ROW(E92)), COLUMNS($Q$3:U95)), "")</f>
        <v/>
      </c>
    </row>
    <row r="199" spans="16:21" x14ac:dyDescent="0.2">
      <c r="P199" s="1511"/>
      <c r="Q199" s="1501" t="str">
        <f t="array" ref="Q199">IFERROR(INDEX($Q$3:$U$90, SMALL(IF($P$3:$P$90="○", ROW($P$3:$P$90)-ROW($P$3)+1), ROW(A93)), COLUMNS($Q$3:Q96)), "")</f>
        <v/>
      </c>
      <c r="R199" s="1501" t="str">
        <f t="array" ref="R199">IFERROR(INDEX($Q$3:$U$90, SMALL(IF($P$3:$P$90="○", ROW($P$3:$P$90)-ROW($P$3)+1), ROW(B93)), COLUMNS($Q$3:R96)), "")</f>
        <v/>
      </c>
      <c r="S199" s="1501" t="str">
        <f t="array" ref="S199">IFERROR(INDEX($Q$3:$U$90, SMALL(IF($P$3:$P$90="○", ROW($P$3:$P$90)-ROW($P$3)+1), ROW(C93)), COLUMNS($Q$3:S96)), "")</f>
        <v/>
      </c>
      <c r="T199" s="1501" t="str">
        <f t="array" ref="T199">IFERROR(INDEX($Q$3:$U$90, SMALL(IF($P$3:$P$90="○", ROW($P$3:$P$90)-ROW($P$3)+1), ROW(D93)), COLUMNS($Q$3:T96)), "")</f>
        <v/>
      </c>
      <c r="U199" s="1501" t="str">
        <f t="array" ref="U199">IFERROR(INDEX($Q$3:$U$90, SMALL(IF($P$3:$P$90="○", ROW($P$3:$P$90)-ROW($P$3)+1), ROW(E93)), COLUMNS($Q$3:U96)), "")</f>
        <v/>
      </c>
    </row>
    <row r="200" spans="16:21" x14ac:dyDescent="0.2">
      <c r="P200" s="1511"/>
      <c r="Q200" s="1501" t="str">
        <f t="array" ref="Q200">IFERROR(INDEX($Q$3:$U$90, SMALL(IF($P$3:$P$90="○", ROW($P$3:$P$90)-ROW($P$3)+1), ROW(A94)), COLUMNS($Q$3:Q97)), "")</f>
        <v/>
      </c>
      <c r="R200" s="1501" t="str">
        <f t="array" ref="R200">IFERROR(INDEX($Q$3:$U$90, SMALL(IF($P$3:$P$90="○", ROW($P$3:$P$90)-ROW($P$3)+1), ROW(B94)), COLUMNS($Q$3:R97)), "")</f>
        <v/>
      </c>
      <c r="S200" s="1501" t="str">
        <f t="array" ref="S200">IFERROR(INDEX($Q$3:$U$90, SMALL(IF($P$3:$P$90="○", ROW($P$3:$P$90)-ROW($P$3)+1), ROW(C94)), COLUMNS($Q$3:S97)), "")</f>
        <v/>
      </c>
      <c r="T200" s="1501" t="str">
        <f t="array" ref="T200">IFERROR(INDEX($Q$3:$U$90, SMALL(IF($P$3:$P$90="○", ROW($P$3:$P$90)-ROW($P$3)+1), ROW(D94)), COLUMNS($Q$3:T97)), "")</f>
        <v/>
      </c>
      <c r="U200" s="1501" t="str">
        <f t="array" ref="U200">IFERROR(INDEX($Q$3:$U$90, SMALL(IF($P$3:$P$90="○", ROW($P$3:$P$90)-ROW($P$3)+1), ROW(E94)), COLUMNS($Q$3:U97)), "")</f>
        <v/>
      </c>
    </row>
    <row r="201" spans="16:21" x14ac:dyDescent="0.2">
      <c r="P201" s="1511"/>
      <c r="Q201" s="1501" t="str">
        <f t="array" ref="Q201">IFERROR(INDEX($Q$3:$U$90, SMALL(IF($P$3:$P$90="○", ROW($P$3:$P$90)-ROW($P$3)+1), ROW(A95)), COLUMNS($Q$3:Q98)), "")</f>
        <v/>
      </c>
      <c r="R201" s="1501" t="str">
        <f t="array" ref="R201">IFERROR(INDEX($Q$3:$U$90, SMALL(IF($P$3:$P$90="○", ROW($P$3:$P$90)-ROW($P$3)+1), ROW(B95)), COLUMNS($Q$3:R98)), "")</f>
        <v/>
      </c>
      <c r="S201" s="1501" t="str">
        <f t="array" ref="S201">IFERROR(INDEX($Q$3:$U$90, SMALL(IF($P$3:$P$90="○", ROW($P$3:$P$90)-ROW($P$3)+1), ROW(C95)), COLUMNS($Q$3:S98)), "")</f>
        <v/>
      </c>
      <c r="T201" s="1501" t="str">
        <f t="array" ref="T201">IFERROR(INDEX($Q$3:$U$90, SMALL(IF($P$3:$P$90="○", ROW($P$3:$P$90)-ROW($P$3)+1), ROW(D95)), COLUMNS($Q$3:T98)), "")</f>
        <v/>
      </c>
      <c r="U201" s="1501" t="str">
        <f t="array" ref="U201">IFERROR(INDEX($Q$3:$U$90, SMALL(IF($P$3:$P$90="○", ROW($P$3:$P$90)-ROW($P$3)+1), ROW(E95)), COLUMNS($Q$3:U98)), "")</f>
        <v/>
      </c>
    </row>
    <row r="202" spans="16:21" x14ac:dyDescent="0.2">
      <c r="P202" s="1511"/>
      <c r="Q202" s="1501" t="str">
        <f t="array" ref="Q202">IFERROR(INDEX($Q$3:$U$90, SMALL(IF($P$3:$P$90="○", ROW($P$3:$P$90)-ROW($P$3)+1), ROW(A96)), COLUMNS($Q$3:Q99)), "")</f>
        <v/>
      </c>
      <c r="R202" s="1501" t="str">
        <f t="array" ref="R202">IFERROR(INDEX($Q$3:$U$90, SMALL(IF($P$3:$P$90="○", ROW($P$3:$P$90)-ROW($P$3)+1), ROW(B96)), COLUMNS($Q$3:R99)), "")</f>
        <v/>
      </c>
      <c r="S202" s="1501" t="str">
        <f t="array" ref="S202">IFERROR(INDEX($Q$3:$U$90, SMALL(IF($P$3:$P$90="○", ROW($P$3:$P$90)-ROW($P$3)+1), ROW(C96)), COLUMNS($Q$3:S99)), "")</f>
        <v/>
      </c>
      <c r="T202" s="1501" t="str">
        <f t="array" ref="T202">IFERROR(INDEX($Q$3:$U$90, SMALL(IF($P$3:$P$90="○", ROW($P$3:$P$90)-ROW($P$3)+1), ROW(D96)), COLUMNS($Q$3:T99)), "")</f>
        <v/>
      </c>
      <c r="U202" s="1501" t="str">
        <f t="array" ref="U202">IFERROR(INDEX($Q$3:$U$90, SMALL(IF($P$3:$P$90="○", ROW($P$3:$P$90)-ROW($P$3)+1), ROW(E96)), COLUMNS($Q$3:U99)), "")</f>
        <v/>
      </c>
    </row>
    <row r="203" spans="16:21" x14ac:dyDescent="0.2">
      <c r="P203" s="1511"/>
      <c r="Q203" s="1501" t="str">
        <f t="array" ref="Q203">IFERROR(INDEX($Q$3:$U$90, SMALL(IF($P$3:$P$90="○", ROW($P$3:$P$90)-ROW($P$3)+1), ROW(A97)), COLUMNS($Q$3:Q100)), "")</f>
        <v/>
      </c>
      <c r="R203" s="1501" t="str">
        <f t="array" ref="R203">IFERROR(INDEX($Q$3:$U$90, SMALL(IF($P$3:$P$90="○", ROW($P$3:$P$90)-ROW($P$3)+1), ROW(B97)), COLUMNS($Q$3:R100)), "")</f>
        <v/>
      </c>
      <c r="S203" s="1501" t="str">
        <f t="array" ref="S203">IFERROR(INDEX($Q$3:$U$90, SMALL(IF($P$3:$P$90="○", ROW($P$3:$P$90)-ROW($P$3)+1), ROW(C97)), COLUMNS($Q$3:S100)), "")</f>
        <v/>
      </c>
      <c r="T203" s="1501" t="str">
        <f t="array" ref="T203">IFERROR(INDEX($Q$3:$U$90, SMALL(IF($P$3:$P$90="○", ROW($P$3:$P$90)-ROW($P$3)+1), ROW(D97)), COLUMNS($Q$3:T100)), "")</f>
        <v/>
      </c>
      <c r="U203" s="1501" t="str">
        <f t="array" ref="U203">IFERROR(INDEX($Q$3:$U$90, SMALL(IF($P$3:$P$90="○", ROW($P$3:$P$90)-ROW($P$3)+1), ROW(E97)), COLUMNS($Q$3:U100)), "")</f>
        <v/>
      </c>
    </row>
    <row r="204" spans="16:21" x14ac:dyDescent="0.2">
      <c r="P204" s="1511"/>
      <c r="Q204" s="1501" t="str">
        <f t="array" ref="Q204">IFERROR(INDEX($Q$3:$U$90, SMALL(IF($P$3:$P$90="○", ROW($P$3:$P$90)-ROW($P$3)+1), ROW(A98)), COLUMNS($Q$3:Q101)), "")</f>
        <v/>
      </c>
      <c r="R204" s="1501" t="str">
        <f t="array" ref="R204">IFERROR(INDEX($Q$3:$U$90, SMALL(IF($P$3:$P$90="○", ROW($P$3:$P$90)-ROW($P$3)+1), ROW(B98)), COLUMNS($Q$3:R101)), "")</f>
        <v/>
      </c>
      <c r="S204" s="1501" t="str">
        <f t="array" ref="S204">IFERROR(INDEX($Q$3:$U$90, SMALL(IF($P$3:$P$90="○", ROW($P$3:$P$90)-ROW($P$3)+1), ROW(C98)), COLUMNS($Q$3:S101)), "")</f>
        <v/>
      </c>
      <c r="T204" s="1501" t="str">
        <f t="array" ref="T204">IFERROR(INDEX($Q$3:$U$90, SMALL(IF($P$3:$P$90="○", ROW($P$3:$P$90)-ROW($P$3)+1), ROW(D98)), COLUMNS($Q$3:T101)), "")</f>
        <v/>
      </c>
      <c r="U204" s="1501" t="str">
        <f t="array" ref="U204">IFERROR(INDEX($Q$3:$U$90, SMALL(IF($P$3:$P$90="○", ROW($P$3:$P$90)-ROW($P$3)+1), ROW(E98)), COLUMNS($Q$3:U101)), "")</f>
        <v/>
      </c>
    </row>
    <row r="205" spans="16:21" x14ac:dyDescent="0.2">
      <c r="P205" s="1511"/>
      <c r="Q205" s="1501" t="str">
        <f t="array" ref="Q205">IFERROR(INDEX($Q$3:$U$90, SMALL(IF($P$3:$P$90="○", ROW($P$3:$P$90)-ROW($P$3)+1), ROW(A99)), COLUMNS($Q$3:Q102)), "")</f>
        <v/>
      </c>
      <c r="R205" s="1501" t="str">
        <f t="array" ref="R205">IFERROR(INDEX($Q$3:$U$90, SMALL(IF($P$3:$P$90="○", ROW($P$3:$P$90)-ROW($P$3)+1), ROW(B99)), COLUMNS($Q$3:R102)), "")</f>
        <v/>
      </c>
      <c r="S205" s="1501" t="str">
        <f t="array" ref="S205">IFERROR(INDEX($Q$3:$U$90, SMALL(IF($P$3:$P$90="○", ROW($P$3:$P$90)-ROW($P$3)+1), ROW(C99)), COLUMNS($Q$3:S102)), "")</f>
        <v/>
      </c>
      <c r="T205" s="1501" t="str">
        <f t="array" ref="T205">IFERROR(INDEX($Q$3:$U$90, SMALL(IF($P$3:$P$90="○", ROW($P$3:$P$90)-ROW($P$3)+1), ROW(D99)), COLUMNS($Q$3:T102)), "")</f>
        <v/>
      </c>
      <c r="U205" s="1501" t="str">
        <f t="array" ref="U205">IFERROR(INDEX($Q$3:$U$90, SMALL(IF($P$3:$P$90="○", ROW($P$3:$P$90)-ROW($P$3)+1), ROW(E99)), COLUMNS($Q$3:U102)), "")</f>
        <v/>
      </c>
    </row>
    <row r="206" spans="16:21" x14ac:dyDescent="0.2">
      <c r="P206" s="1511"/>
      <c r="Q206" s="1501" t="str">
        <f t="array" ref="Q206">IFERROR(INDEX($Q$3:$U$90, SMALL(IF($P$3:$P$90="○", ROW($P$3:$P$90)-ROW($P$3)+1), ROW(A100)), COLUMNS($Q$3:Q103)), "")</f>
        <v/>
      </c>
      <c r="R206" s="1501" t="str">
        <f t="array" ref="R206">IFERROR(INDEX($Q$3:$U$90, SMALL(IF($P$3:$P$90="○", ROW($P$3:$P$90)-ROW($P$3)+1), ROW(B100)), COLUMNS($Q$3:R103)), "")</f>
        <v/>
      </c>
      <c r="S206" s="1501" t="str">
        <f t="array" ref="S206">IFERROR(INDEX($Q$3:$U$90, SMALL(IF($P$3:$P$90="○", ROW($P$3:$P$90)-ROW($P$3)+1), ROW(C100)), COLUMNS($Q$3:S103)), "")</f>
        <v/>
      </c>
      <c r="T206" s="1501" t="str">
        <f t="array" ref="T206">IFERROR(INDEX($Q$3:$U$90, SMALL(IF($P$3:$P$90="○", ROW($P$3:$P$90)-ROW($P$3)+1), ROW(D100)), COLUMNS($Q$3:T103)), "")</f>
        <v/>
      </c>
      <c r="U206" s="1501" t="str">
        <f t="array" ref="U206">IFERROR(INDEX($Q$3:$U$90, SMALL(IF($P$3:$P$90="○", ROW($P$3:$P$90)-ROW($P$3)+1), ROW(E100)), COLUMNS($Q$3:U103)), "")</f>
        <v/>
      </c>
    </row>
    <row r="207" spans="16:21" x14ac:dyDescent="0.2">
      <c r="P207" s="1511"/>
      <c r="Q207" s="1501" t="str">
        <f t="array" ref="Q207">IFERROR(INDEX($Q$3:$U$90, SMALL(IF($P$3:$P$90="○", ROW($P$3:$P$90)-ROW($P$3)+1), ROW(A101)), COLUMNS($Q$3:Q104)), "")</f>
        <v/>
      </c>
      <c r="R207" s="1501" t="str">
        <f t="array" ref="R207">IFERROR(INDEX($Q$3:$U$90, SMALL(IF($P$3:$P$90="○", ROW($P$3:$P$90)-ROW($P$3)+1), ROW(B101)), COLUMNS($Q$3:R104)), "")</f>
        <v/>
      </c>
      <c r="S207" s="1501" t="str">
        <f t="array" ref="S207">IFERROR(INDEX($Q$3:$U$90, SMALL(IF($P$3:$P$90="○", ROW($P$3:$P$90)-ROW($P$3)+1), ROW(C101)), COLUMNS($Q$3:S104)), "")</f>
        <v/>
      </c>
      <c r="T207" s="1501" t="str">
        <f t="array" ref="T207">IFERROR(INDEX($Q$3:$U$90, SMALL(IF($P$3:$P$90="○", ROW($P$3:$P$90)-ROW($P$3)+1), ROW(D101)), COLUMNS($Q$3:T104)), "")</f>
        <v/>
      </c>
      <c r="U207" s="1501" t="str">
        <f t="array" ref="U207">IFERROR(INDEX($Q$3:$U$90, SMALL(IF($P$3:$P$90="○", ROW($P$3:$P$90)-ROW($P$3)+1), ROW(E101)), COLUMNS($Q$3:U104)), "")</f>
        <v/>
      </c>
    </row>
    <row r="208" spans="16:21" x14ac:dyDescent="0.2">
      <c r="P208" s="1511"/>
      <c r="Q208" s="1501" t="str">
        <f t="array" ref="Q208">IFERROR(INDEX($Q$3:$U$90, SMALL(IF($P$3:$P$90="○", ROW($P$3:$P$90)-ROW($P$3)+1), ROW(A102)), COLUMNS($Q$3:Q105)), "")</f>
        <v/>
      </c>
      <c r="R208" s="1501" t="str">
        <f t="array" ref="R208">IFERROR(INDEX($Q$3:$U$90, SMALL(IF($P$3:$P$90="○", ROW($P$3:$P$90)-ROW($P$3)+1), ROW(B102)), COLUMNS($Q$3:R105)), "")</f>
        <v/>
      </c>
      <c r="S208" s="1501" t="str">
        <f t="array" ref="S208">IFERROR(INDEX($Q$3:$U$90, SMALL(IF($P$3:$P$90="○", ROW($P$3:$P$90)-ROW($P$3)+1), ROW(C102)), COLUMNS($Q$3:S105)), "")</f>
        <v/>
      </c>
      <c r="T208" s="1501" t="str">
        <f t="array" ref="T208">IFERROR(INDEX($Q$3:$U$90, SMALL(IF($P$3:$P$90="○", ROW($P$3:$P$90)-ROW($P$3)+1), ROW(D102)), COLUMNS($Q$3:T105)), "")</f>
        <v/>
      </c>
      <c r="U208" s="1501" t="str">
        <f t="array" ref="U208">IFERROR(INDEX($Q$3:$U$90, SMALL(IF($P$3:$P$90="○", ROW($P$3:$P$90)-ROW($P$3)+1), ROW(E102)), COLUMNS($Q$3:U105)), "")</f>
        <v/>
      </c>
    </row>
    <row r="209" spans="16:21" x14ac:dyDescent="0.2">
      <c r="P209" s="1511"/>
      <c r="Q209" s="1501" t="str">
        <f t="array" ref="Q209">IFERROR(INDEX($Q$3:$U$90, SMALL(IF($P$3:$P$90="○", ROW($P$3:$P$90)-ROW($P$3)+1), ROW(A103)), COLUMNS($Q$3:Q106)), "")</f>
        <v/>
      </c>
      <c r="R209" s="1501" t="str">
        <f t="array" ref="R209">IFERROR(INDEX($Q$3:$U$90, SMALL(IF($P$3:$P$90="○", ROW($P$3:$P$90)-ROW($P$3)+1), ROW(B103)), COLUMNS($Q$3:R106)), "")</f>
        <v/>
      </c>
      <c r="S209" s="1501" t="str">
        <f t="array" ref="S209">IFERROR(INDEX($Q$3:$U$90, SMALL(IF($P$3:$P$90="○", ROW($P$3:$P$90)-ROW($P$3)+1), ROW(C103)), COLUMNS($Q$3:S106)), "")</f>
        <v/>
      </c>
      <c r="T209" s="1501" t="str">
        <f t="array" ref="T209">IFERROR(INDEX($Q$3:$U$90, SMALL(IF($P$3:$P$90="○", ROW($P$3:$P$90)-ROW($P$3)+1), ROW(D103)), COLUMNS($Q$3:T106)), "")</f>
        <v/>
      </c>
      <c r="U209" s="1501" t="str">
        <f t="array" ref="U209">IFERROR(INDEX($Q$3:$U$90, SMALL(IF($P$3:$P$90="○", ROW($P$3:$P$90)-ROW($P$3)+1), ROW(E103)), COLUMNS($Q$3:U106)), "")</f>
        <v/>
      </c>
    </row>
    <row r="210" spans="16:21" x14ac:dyDescent="0.2">
      <c r="P210" s="1511"/>
      <c r="Q210" s="1501" t="str">
        <f t="array" ref="Q210">IFERROR(INDEX($Q$3:$U$90, SMALL(IF($P$3:$P$90="○", ROW($P$3:$P$90)-ROW($P$3)+1), ROW(A104)), COLUMNS($Q$3:Q107)), "")</f>
        <v/>
      </c>
      <c r="R210" s="1501" t="str">
        <f t="array" ref="R210">IFERROR(INDEX($Q$3:$U$90, SMALL(IF($P$3:$P$90="○", ROW($P$3:$P$90)-ROW($P$3)+1), ROW(B104)), COLUMNS($Q$3:R107)), "")</f>
        <v/>
      </c>
      <c r="S210" s="1501" t="str">
        <f t="array" ref="S210">IFERROR(INDEX($Q$3:$U$90, SMALL(IF($P$3:$P$90="○", ROW($P$3:$P$90)-ROW($P$3)+1), ROW(C104)), COLUMNS($Q$3:S107)), "")</f>
        <v/>
      </c>
      <c r="T210" s="1501" t="str">
        <f t="array" ref="T210">IFERROR(INDEX($Q$3:$U$90, SMALL(IF($P$3:$P$90="○", ROW($P$3:$P$90)-ROW($P$3)+1), ROW(D104)), COLUMNS($Q$3:T107)), "")</f>
        <v/>
      </c>
      <c r="U210" s="1501" t="str">
        <f t="array" ref="U210">IFERROR(INDEX($Q$3:$U$90, SMALL(IF($P$3:$P$90="○", ROW($P$3:$P$90)-ROW($P$3)+1), ROW(E104)), COLUMNS($Q$3:U107)), "")</f>
        <v/>
      </c>
    </row>
    <row r="211" spans="16:21" x14ac:dyDescent="0.2">
      <c r="P211" s="1511"/>
      <c r="Q211" s="1501" t="str">
        <f t="array" ref="Q211">IFERROR(INDEX($Q$3:$U$90, SMALL(IF($P$3:$P$90="○", ROW($P$3:$P$90)-ROW($P$3)+1), ROW(A105)), COLUMNS($Q$3:Q108)), "")</f>
        <v/>
      </c>
      <c r="R211" s="1501" t="str">
        <f t="array" ref="R211">IFERROR(INDEX($Q$3:$U$90, SMALL(IF($P$3:$P$90="○", ROW($P$3:$P$90)-ROW($P$3)+1), ROW(B105)), COLUMNS($Q$3:R108)), "")</f>
        <v/>
      </c>
      <c r="S211" s="1501" t="str">
        <f t="array" ref="S211">IFERROR(INDEX($Q$3:$U$90, SMALL(IF($P$3:$P$90="○", ROW($P$3:$P$90)-ROW($P$3)+1), ROW(C105)), COLUMNS($Q$3:S108)), "")</f>
        <v/>
      </c>
      <c r="T211" s="1501" t="str">
        <f t="array" ref="T211">IFERROR(INDEX($Q$3:$U$90, SMALL(IF($P$3:$P$90="○", ROW($P$3:$P$90)-ROW($P$3)+1), ROW(D105)), COLUMNS($Q$3:T108)), "")</f>
        <v/>
      </c>
      <c r="U211" s="1501" t="str">
        <f t="array" ref="U211">IFERROR(INDEX($Q$3:$U$90, SMALL(IF($P$3:$P$90="○", ROW($P$3:$P$90)-ROW($P$3)+1), ROW(E105)), COLUMNS($Q$3:U108)), "")</f>
        <v/>
      </c>
    </row>
    <row r="212" spans="16:21" x14ac:dyDescent="0.2">
      <c r="P212" s="1511"/>
      <c r="Q212" s="1501" t="str">
        <f t="array" ref="Q212">IFERROR(INDEX($Q$3:$U$90, SMALL(IF($P$3:$P$90="○", ROW($P$3:$P$90)-ROW($P$3)+1), ROW(A106)), COLUMNS($Q$3:Q109)), "")</f>
        <v/>
      </c>
      <c r="R212" s="1501" t="str">
        <f t="array" ref="R212">IFERROR(INDEX($Q$3:$U$90, SMALL(IF($P$3:$P$90="○", ROW($P$3:$P$90)-ROW($P$3)+1), ROW(B106)), COLUMNS($Q$3:R109)), "")</f>
        <v/>
      </c>
      <c r="S212" s="1501" t="str">
        <f t="array" ref="S212">IFERROR(INDEX($Q$3:$U$90, SMALL(IF($P$3:$P$90="○", ROW($P$3:$P$90)-ROW($P$3)+1), ROW(C106)), COLUMNS($Q$3:S109)), "")</f>
        <v/>
      </c>
      <c r="T212" s="1501" t="str">
        <f t="array" ref="T212">IFERROR(INDEX($Q$3:$U$90, SMALL(IF($P$3:$P$90="○", ROW($P$3:$P$90)-ROW($P$3)+1), ROW(D106)), COLUMNS($Q$3:T109)), "")</f>
        <v/>
      </c>
      <c r="U212" s="1501" t="str">
        <f t="array" ref="U212">IFERROR(INDEX($Q$3:$U$90, SMALL(IF($P$3:$P$90="○", ROW($P$3:$P$90)-ROW($P$3)+1), ROW(E106)), COLUMNS($Q$3:U109)), "")</f>
        <v/>
      </c>
    </row>
    <row r="213" spans="16:21" x14ac:dyDescent="0.2">
      <c r="P213" s="1511"/>
      <c r="Q213" s="1501" t="str">
        <f t="array" ref="Q213">IFERROR(INDEX($Q$3:$U$90, SMALL(IF($P$3:$P$90="○", ROW($P$3:$P$90)-ROW($P$3)+1), ROW(A107)), COLUMNS($Q$3:Q110)), "")</f>
        <v/>
      </c>
      <c r="R213" s="1501" t="str">
        <f t="array" ref="R213">IFERROR(INDEX($Q$3:$U$90, SMALL(IF($P$3:$P$90="○", ROW($P$3:$P$90)-ROW($P$3)+1), ROW(B107)), COLUMNS($Q$3:R110)), "")</f>
        <v/>
      </c>
      <c r="S213" s="1501" t="str">
        <f t="array" ref="S213">IFERROR(INDEX($Q$3:$U$90, SMALL(IF($P$3:$P$90="○", ROW($P$3:$P$90)-ROW($P$3)+1), ROW(C107)), COLUMNS($Q$3:S110)), "")</f>
        <v/>
      </c>
      <c r="T213" s="1501" t="str">
        <f t="array" ref="T213">IFERROR(INDEX($Q$3:$U$90, SMALL(IF($P$3:$P$90="○", ROW($P$3:$P$90)-ROW($P$3)+1), ROW(D107)), COLUMNS($Q$3:T110)), "")</f>
        <v/>
      </c>
      <c r="U213" s="1501" t="str">
        <f t="array" ref="U213">IFERROR(INDEX($Q$3:$U$90, SMALL(IF($P$3:$P$90="○", ROW($P$3:$P$90)-ROW($P$3)+1), ROW(E107)), COLUMNS($Q$3:U110)), "")</f>
        <v/>
      </c>
    </row>
    <row r="214" spans="16:21" x14ac:dyDescent="0.2">
      <c r="P214" s="1511"/>
      <c r="Q214" s="1501" t="str">
        <f t="array" ref="Q214">IFERROR(INDEX($Q$3:$U$90, SMALL(IF($P$3:$P$90="○", ROW($P$3:$P$90)-ROW($P$3)+1), ROW(A108)), COLUMNS($Q$3:Q111)), "")</f>
        <v/>
      </c>
      <c r="R214" s="1501" t="str">
        <f t="array" ref="R214">IFERROR(INDEX($Q$3:$U$90, SMALL(IF($P$3:$P$90="○", ROW($P$3:$P$90)-ROW($P$3)+1), ROW(B108)), COLUMNS($Q$3:R111)), "")</f>
        <v/>
      </c>
      <c r="S214" s="1501" t="str">
        <f t="array" ref="S214">IFERROR(INDEX($Q$3:$U$90, SMALL(IF($P$3:$P$90="○", ROW($P$3:$P$90)-ROW($P$3)+1), ROW(C108)), COLUMNS($Q$3:S111)), "")</f>
        <v/>
      </c>
      <c r="T214" s="1501" t="str">
        <f t="array" ref="T214">IFERROR(INDEX($Q$3:$U$90, SMALL(IF($P$3:$P$90="○", ROW($P$3:$P$90)-ROW($P$3)+1), ROW(D108)), COLUMNS($Q$3:T111)), "")</f>
        <v/>
      </c>
      <c r="U214" s="1501" t="str">
        <f t="array" ref="U214">IFERROR(INDEX($Q$3:$U$90, SMALL(IF($P$3:$P$90="○", ROW($P$3:$P$90)-ROW($P$3)+1), ROW(E108)), COLUMNS($Q$3:U111)), "")</f>
        <v/>
      </c>
    </row>
    <row r="215" spans="16:21" x14ac:dyDescent="0.2">
      <c r="P215" s="1511"/>
      <c r="Q215" s="1501" t="str">
        <f t="array" ref="Q215">IFERROR(INDEX($Q$3:$U$90, SMALL(IF($P$3:$P$90="○", ROW($P$3:$P$90)-ROW($P$3)+1), ROW(A109)), COLUMNS($Q$3:Q112)), "")</f>
        <v/>
      </c>
      <c r="R215" s="1501" t="str">
        <f t="array" ref="R215">IFERROR(INDEX($Q$3:$U$90, SMALL(IF($P$3:$P$90="○", ROW($P$3:$P$90)-ROW($P$3)+1), ROW(B109)), COLUMNS($Q$3:R112)), "")</f>
        <v/>
      </c>
      <c r="S215" s="1501" t="str">
        <f t="array" ref="S215">IFERROR(INDEX($Q$3:$U$90, SMALL(IF($P$3:$P$90="○", ROW($P$3:$P$90)-ROW($P$3)+1), ROW(C109)), COLUMNS($Q$3:S112)), "")</f>
        <v/>
      </c>
      <c r="T215" s="1501" t="str">
        <f t="array" ref="T215">IFERROR(INDEX($Q$3:$U$90, SMALL(IF($P$3:$P$90="○", ROW($P$3:$P$90)-ROW($P$3)+1), ROW(D109)), COLUMNS($Q$3:T112)), "")</f>
        <v/>
      </c>
      <c r="U215" s="1501" t="str">
        <f t="array" ref="U215">IFERROR(INDEX($Q$3:$U$90, SMALL(IF($P$3:$P$90="○", ROW($P$3:$P$90)-ROW($P$3)+1), ROW(E109)), COLUMNS($Q$3:U112)), "")</f>
        <v/>
      </c>
    </row>
    <row r="216" spans="16:21" x14ac:dyDescent="0.2">
      <c r="P216" s="1511"/>
      <c r="Q216" s="1501" t="str">
        <f t="array" ref="Q216">IFERROR(INDEX($Q$3:$U$90, SMALL(IF($P$3:$P$90="○", ROW($P$3:$P$90)-ROW($P$3)+1), ROW(A110)), COLUMNS($Q$3:Q113)), "")</f>
        <v/>
      </c>
      <c r="R216" s="1501" t="str">
        <f t="array" ref="R216">IFERROR(INDEX($Q$3:$U$90, SMALL(IF($P$3:$P$90="○", ROW($P$3:$P$90)-ROW($P$3)+1), ROW(B110)), COLUMNS($Q$3:R113)), "")</f>
        <v/>
      </c>
      <c r="S216" s="1501" t="str">
        <f t="array" ref="S216">IFERROR(INDEX($Q$3:$U$90, SMALL(IF($P$3:$P$90="○", ROW($P$3:$P$90)-ROW($P$3)+1), ROW(C110)), COLUMNS($Q$3:S113)), "")</f>
        <v/>
      </c>
      <c r="T216" s="1501" t="str">
        <f t="array" ref="T216">IFERROR(INDEX($Q$3:$U$90, SMALL(IF($P$3:$P$90="○", ROW($P$3:$P$90)-ROW($P$3)+1), ROW(D110)), COLUMNS($Q$3:T113)), "")</f>
        <v/>
      </c>
      <c r="U216" s="1501" t="str">
        <f t="array" ref="U216">IFERROR(INDEX($Q$3:$U$90, SMALL(IF($P$3:$P$90="○", ROW($P$3:$P$90)-ROW($P$3)+1), ROW(E110)), COLUMNS($Q$3:U113)), "")</f>
        <v/>
      </c>
    </row>
    <row r="217" spans="16:21" x14ac:dyDescent="0.2">
      <c r="P217" s="1511"/>
      <c r="Q217" s="1501" t="str">
        <f t="array" ref="Q217">IFERROR(INDEX($Q$3:$U$90, SMALL(IF($P$3:$P$90="○", ROW($P$3:$P$90)-ROW($P$3)+1), ROW(A111)), COLUMNS($Q$3:Q114)), "")</f>
        <v/>
      </c>
      <c r="R217" s="1501" t="str">
        <f t="array" ref="R217">IFERROR(INDEX($Q$3:$U$90, SMALL(IF($P$3:$P$90="○", ROW($P$3:$P$90)-ROW($P$3)+1), ROW(B111)), COLUMNS($Q$3:R114)), "")</f>
        <v/>
      </c>
      <c r="S217" s="1501" t="str">
        <f t="array" ref="S217">IFERROR(INDEX($Q$3:$U$90, SMALL(IF($P$3:$P$90="○", ROW($P$3:$P$90)-ROW($P$3)+1), ROW(C111)), COLUMNS($Q$3:S114)), "")</f>
        <v/>
      </c>
      <c r="T217" s="1501" t="str">
        <f t="array" ref="T217">IFERROR(INDEX($Q$3:$U$90, SMALL(IF($P$3:$P$90="○", ROW($P$3:$P$90)-ROW($P$3)+1), ROW(D111)), COLUMNS($Q$3:T114)), "")</f>
        <v/>
      </c>
      <c r="U217" s="1501" t="str">
        <f t="array" ref="U217">IFERROR(INDEX($Q$3:$U$90, SMALL(IF($P$3:$P$90="○", ROW($P$3:$P$90)-ROW($P$3)+1), ROW(E111)), COLUMNS($Q$3:U114)), "")</f>
        <v/>
      </c>
    </row>
    <row r="218" spans="16:21" x14ac:dyDescent="0.2">
      <c r="P218" s="1511"/>
      <c r="Q218" s="1501" t="str">
        <f t="array" ref="Q218">IFERROR(INDEX($Q$3:$U$90, SMALL(IF($P$3:$P$90="○", ROW($P$3:$P$90)-ROW($P$3)+1), ROW(A112)), COLUMNS($Q$3:Q115)), "")</f>
        <v/>
      </c>
      <c r="R218" s="1501" t="str">
        <f t="array" ref="R218">IFERROR(INDEX($Q$3:$U$90, SMALL(IF($P$3:$P$90="○", ROW($P$3:$P$90)-ROW($P$3)+1), ROW(B112)), COLUMNS($Q$3:R115)), "")</f>
        <v/>
      </c>
      <c r="S218" s="1501" t="str">
        <f t="array" ref="S218">IFERROR(INDEX($Q$3:$U$90, SMALL(IF($P$3:$P$90="○", ROW($P$3:$P$90)-ROW($P$3)+1), ROW(C112)), COLUMNS($Q$3:S115)), "")</f>
        <v/>
      </c>
      <c r="T218" s="1501" t="str">
        <f t="array" ref="T218">IFERROR(INDEX($Q$3:$U$90, SMALL(IF($P$3:$P$90="○", ROW($P$3:$P$90)-ROW($P$3)+1), ROW(D112)), COLUMNS($Q$3:T115)), "")</f>
        <v/>
      </c>
      <c r="U218" s="1501" t="str">
        <f t="array" ref="U218">IFERROR(INDEX($Q$3:$U$90, SMALL(IF($P$3:$P$90="○", ROW($P$3:$P$90)-ROW($P$3)+1), ROW(E112)), COLUMNS($Q$3:U115)), "")</f>
        <v/>
      </c>
    </row>
    <row r="219" spans="16:21" x14ac:dyDescent="0.2">
      <c r="P219" s="1511"/>
      <c r="Q219" s="1501" t="str">
        <f t="array" ref="Q219">IFERROR(INDEX($Q$3:$U$90, SMALL(IF($P$3:$P$90="○", ROW($P$3:$P$90)-ROW($P$3)+1), ROW(A113)), COLUMNS($Q$3:Q117)), "")</f>
        <v/>
      </c>
      <c r="R219" s="1501" t="str">
        <f t="array" ref="R219">IFERROR(INDEX($Q$3:$U$90, SMALL(IF($P$3:$P$90="○", ROW($P$3:$P$90)-ROW($P$3)+1), ROW(B113)), COLUMNS($Q$3:R117)), "")</f>
        <v/>
      </c>
      <c r="S219" s="1501" t="str">
        <f t="array" ref="S219">IFERROR(INDEX($Q$3:$U$90, SMALL(IF($P$3:$P$90="○", ROW($P$3:$P$90)-ROW($P$3)+1), ROW(C113)), COLUMNS($Q$3:S117)), "")</f>
        <v/>
      </c>
      <c r="T219" s="1501" t="str">
        <f t="array" ref="T219">IFERROR(INDEX($Q$3:$U$90, SMALL(IF($P$3:$P$90="○", ROW($P$3:$P$90)-ROW($P$3)+1), ROW(D113)), COLUMNS($Q$3:T117)), "")</f>
        <v/>
      </c>
      <c r="U219" s="1501" t="str">
        <f t="array" ref="U219">IFERROR(INDEX($Q$3:$U$90, SMALL(IF($P$3:$P$90="○", ROW($P$3:$P$90)-ROW($P$3)+1), ROW(E113)), COLUMNS($Q$3:U117)), "")</f>
        <v/>
      </c>
    </row>
    <row r="220" spans="16:21" x14ac:dyDescent="0.2">
      <c r="P220" s="1511"/>
      <c r="Q220" s="1501" t="str">
        <f t="array" ref="Q220">IFERROR(INDEX($Q$3:$U$90, SMALL(IF($P$3:$P$90="○", ROW($P$3:$P$90)-ROW($P$3)+1), ROW(A114)), COLUMNS($Q$3:Q118)), "")</f>
        <v/>
      </c>
      <c r="R220" s="1501" t="str">
        <f t="array" ref="R220">IFERROR(INDEX($Q$3:$U$90, SMALL(IF($P$3:$P$90="○", ROW($P$3:$P$90)-ROW($P$3)+1), ROW(B114)), COLUMNS($Q$3:R118)), "")</f>
        <v/>
      </c>
      <c r="S220" s="1501" t="str">
        <f t="array" ref="S220">IFERROR(INDEX($Q$3:$U$90, SMALL(IF($P$3:$P$90="○", ROW($P$3:$P$90)-ROW($P$3)+1), ROW(C114)), COLUMNS($Q$3:S118)), "")</f>
        <v/>
      </c>
      <c r="T220" s="1501" t="str">
        <f t="array" ref="T220">IFERROR(INDEX($Q$3:$U$90, SMALL(IF($P$3:$P$90="○", ROW($P$3:$P$90)-ROW($P$3)+1), ROW(D114)), COLUMNS($Q$3:T118)), "")</f>
        <v/>
      </c>
      <c r="U220" s="1501" t="str">
        <f t="array" ref="U220">IFERROR(INDEX($Q$3:$U$90, SMALL(IF($P$3:$P$90="○", ROW($P$3:$P$90)-ROW($P$3)+1), ROW(E114)), COLUMNS($Q$3:U118)), "")</f>
        <v/>
      </c>
    </row>
    <row r="221" spans="16:21" x14ac:dyDescent="0.2">
      <c r="P221" s="1511"/>
      <c r="Q221" s="1501" t="str">
        <f t="array" ref="Q221">IFERROR(INDEX($Q$3:$U$90, SMALL(IF($P$3:$P$90="○", ROW($P$3:$P$90)-ROW($P$3)+1), ROW(A115)), COLUMNS($Q$3:Q119)), "")</f>
        <v/>
      </c>
      <c r="R221" s="1501" t="str">
        <f t="array" ref="R221">IFERROR(INDEX($Q$3:$U$90, SMALL(IF($P$3:$P$90="○", ROW($P$3:$P$90)-ROW($P$3)+1), ROW(B115)), COLUMNS($Q$3:R119)), "")</f>
        <v/>
      </c>
      <c r="S221" s="1501" t="str">
        <f t="array" ref="S221">IFERROR(INDEX($Q$3:$U$90, SMALL(IF($P$3:$P$90="○", ROW($P$3:$P$90)-ROW($P$3)+1), ROW(C115)), COLUMNS($Q$3:S119)), "")</f>
        <v/>
      </c>
      <c r="T221" s="1501" t="str">
        <f t="array" ref="T221">IFERROR(INDEX($Q$3:$U$90, SMALL(IF($P$3:$P$90="○", ROW($P$3:$P$90)-ROW($P$3)+1), ROW(D115)), COLUMNS($Q$3:T119)), "")</f>
        <v/>
      </c>
      <c r="U221" s="1501" t="str">
        <f t="array" ref="U221">IFERROR(INDEX($Q$3:$U$90, SMALL(IF($P$3:$P$90="○", ROW($P$3:$P$90)-ROW($P$3)+1), ROW(E115)), COLUMNS($Q$3:U119)), "")</f>
        <v/>
      </c>
    </row>
    <row r="222" spans="16:21" x14ac:dyDescent="0.2">
      <c r="P222" s="1511"/>
      <c r="Q222" s="1501" t="str">
        <f t="array" ref="Q222">IFERROR(INDEX($Q$3:$U$90, SMALL(IF($P$3:$P$90="○", ROW($P$3:$P$90)-ROW($P$3)+1), ROW(A116)), COLUMNS($Q$3:Q120)), "")</f>
        <v/>
      </c>
      <c r="R222" s="1501" t="str">
        <f t="array" ref="R222">IFERROR(INDEX($Q$3:$U$90, SMALL(IF($P$3:$P$90="○", ROW($P$3:$P$90)-ROW($P$3)+1), ROW(B116)), COLUMNS($Q$3:R120)), "")</f>
        <v/>
      </c>
      <c r="S222" s="1501" t="str">
        <f t="array" ref="S222">IFERROR(INDEX($Q$3:$U$90, SMALL(IF($P$3:$P$90="○", ROW($P$3:$P$90)-ROW($P$3)+1), ROW(C116)), COLUMNS($Q$3:S120)), "")</f>
        <v/>
      </c>
      <c r="T222" s="1501" t="str">
        <f t="array" ref="T222">IFERROR(INDEX($Q$3:$U$90, SMALL(IF($P$3:$P$90="○", ROW($P$3:$P$90)-ROW($P$3)+1), ROW(D116)), COLUMNS($Q$3:T120)), "")</f>
        <v/>
      </c>
      <c r="U222" s="1501" t="str">
        <f t="array" ref="U222">IFERROR(INDEX($Q$3:$U$90, SMALL(IF($P$3:$P$90="○", ROW($P$3:$P$90)-ROW($P$3)+1), ROW(E116)), COLUMNS($Q$3:U120)), "")</f>
        <v/>
      </c>
    </row>
    <row r="223" spans="16:21" x14ac:dyDescent="0.2">
      <c r="P223" s="1511"/>
      <c r="Q223" s="1501" t="str">
        <f t="array" ref="Q223">IFERROR(INDEX($Q$3:$U$90, SMALL(IF($P$3:$P$90="○", ROW($P$3:$P$90)-ROW($P$3)+1), ROW(A117)), COLUMNS($Q$3:Q121)), "")</f>
        <v/>
      </c>
      <c r="R223" s="1501" t="str">
        <f t="array" ref="R223">IFERROR(INDEX($Q$3:$U$90, SMALL(IF($P$3:$P$90="○", ROW($P$3:$P$90)-ROW($P$3)+1), ROW(B117)), COLUMNS($Q$3:R121)), "")</f>
        <v/>
      </c>
      <c r="S223" s="1501" t="str">
        <f t="array" ref="S223">IFERROR(INDEX($Q$3:$U$90, SMALL(IF($P$3:$P$90="○", ROW($P$3:$P$90)-ROW($P$3)+1), ROW(C117)), COLUMNS($Q$3:S121)), "")</f>
        <v/>
      </c>
      <c r="T223" s="1501" t="str">
        <f t="array" ref="T223">IFERROR(INDEX($Q$3:$U$90, SMALL(IF($P$3:$P$90="○", ROW($P$3:$P$90)-ROW($P$3)+1), ROW(D117)), COLUMNS($Q$3:T121)), "")</f>
        <v/>
      </c>
      <c r="U223" s="1501" t="str">
        <f t="array" ref="U223">IFERROR(INDEX($Q$3:$U$90, SMALL(IF($P$3:$P$90="○", ROW($P$3:$P$90)-ROW($P$3)+1), ROW(E117)), COLUMNS($Q$3:U121)), "")</f>
        <v/>
      </c>
    </row>
    <row r="224" spans="16:21" x14ac:dyDescent="0.2">
      <c r="P224" s="1511"/>
      <c r="Q224" s="1501" t="str">
        <f t="array" ref="Q224">IFERROR(INDEX($Q$3:$U$90, SMALL(IF($P$3:$P$90="○", ROW($P$3:$P$90)-ROW($P$3)+1), ROW(A118)), COLUMNS($Q$3:Q122)), "")</f>
        <v/>
      </c>
      <c r="R224" s="1501" t="str">
        <f t="array" ref="R224">IFERROR(INDEX($Q$3:$U$90, SMALL(IF($P$3:$P$90="○", ROW($P$3:$P$90)-ROW($P$3)+1), ROW(B118)), COLUMNS($Q$3:R122)), "")</f>
        <v/>
      </c>
      <c r="S224" s="1501" t="str">
        <f t="array" ref="S224">IFERROR(INDEX($Q$3:$U$90, SMALL(IF($P$3:$P$90="○", ROW($P$3:$P$90)-ROW($P$3)+1), ROW(C118)), COLUMNS($Q$3:S122)), "")</f>
        <v/>
      </c>
      <c r="T224" s="1501" t="str">
        <f t="array" ref="T224">IFERROR(INDEX($Q$3:$U$90, SMALL(IF($P$3:$P$90="○", ROW($P$3:$P$90)-ROW($P$3)+1), ROW(D118)), COLUMNS($Q$3:T122)), "")</f>
        <v/>
      </c>
      <c r="U224" s="1501" t="str">
        <f t="array" ref="U224">IFERROR(INDEX($Q$3:$U$90, SMALL(IF($P$3:$P$90="○", ROW($P$3:$P$90)-ROW($P$3)+1), ROW(E118)), COLUMNS($Q$3:U122)), "")</f>
        <v/>
      </c>
    </row>
    <row r="225" spans="16:21" x14ac:dyDescent="0.2">
      <c r="P225" s="1511"/>
      <c r="Q225" s="1501" t="str">
        <f t="array" ref="Q225">IFERROR(INDEX($Q$3:$U$90, SMALL(IF($P$3:$P$90="○", ROW($P$3:$P$90)-ROW($P$3)+1), ROW(A119)), COLUMNS($Q$3:Q123)), "")</f>
        <v/>
      </c>
      <c r="R225" s="1501" t="str">
        <f t="array" ref="R225">IFERROR(INDEX($Q$3:$U$90, SMALL(IF($P$3:$P$90="○", ROW($P$3:$P$90)-ROW($P$3)+1), ROW(B119)), COLUMNS($Q$3:R123)), "")</f>
        <v/>
      </c>
      <c r="S225" s="1501" t="str">
        <f t="array" ref="S225">IFERROR(INDEX($Q$3:$U$90, SMALL(IF($P$3:$P$90="○", ROW($P$3:$P$90)-ROW($P$3)+1), ROW(C119)), COLUMNS($Q$3:S123)), "")</f>
        <v/>
      </c>
      <c r="T225" s="1501" t="str">
        <f t="array" ref="T225">IFERROR(INDEX($Q$3:$U$90, SMALL(IF($P$3:$P$90="○", ROW($P$3:$P$90)-ROW($P$3)+1), ROW(D119)), COLUMNS($Q$3:T123)), "")</f>
        <v/>
      </c>
      <c r="U225" s="1501" t="str">
        <f t="array" ref="U225">IFERROR(INDEX($Q$3:$U$90, SMALL(IF($P$3:$P$90="○", ROW($P$3:$P$90)-ROW($P$3)+1), ROW(E119)), COLUMNS($Q$3:U123)), "")</f>
        <v/>
      </c>
    </row>
    <row r="226" spans="16:21" x14ac:dyDescent="0.2">
      <c r="P226" s="1511"/>
      <c r="Q226" s="1501" t="str">
        <f t="array" ref="Q226">IFERROR(INDEX($Q$3:$U$90, SMALL(IF($P$3:$P$90="○", ROW($P$3:$P$90)-ROW($P$3)+1), ROW(A120)), COLUMNS($Q$3:Q124)), "")</f>
        <v/>
      </c>
      <c r="R226" s="1501" t="str">
        <f t="array" ref="R226">IFERROR(INDEX($Q$3:$U$90, SMALL(IF($P$3:$P$90="○", ROW($P$3:$P$90)-ROW($P$3)+1), ROW(B120)), COLUMNS($Q$3:R124)), "")</f>
        <v/>
      </c>
      <c r="S226" s="1501" t="str">
        <f t="array" ref="S226">IFERROR(INDEX($Q$3:$U$90, SMALL(IF($P$3:$P$90="○", ROW($P$3:$P$90)-ROW($P$3)+1), ROW(C120)), COLUMNS($Q$3:S124)), "")</f>
        <v/>
      </c>
      <c r="T226" s="1501" t="str">
        <f t="array" ref="T226">IFERROR(INDEX($Q$3:$U$90, SMALL(IF($P$3:$P$90="○", ROW($P$3:$P$90)-ROW($P$3)+1), ROW(D120)), COLUMNS($Q$3:T124)), "")</f>
        <v/>
      </c>
      <c r="U226" s="1501" t="str">
        <f t="array" ref="U226">IFERROR(INDEX($Q$3:$U$90, SMALL(IF($P$3:$P$90="○", ROW($P$3:$P$90)-ROW($P$3)+1), ROW(E120)), COLUMNS($Q$3:U124)), "")</f>
        <v/>
      </c>
    </row>
    <row r="227" spans="16:21" x14ac:dyDescent="0.2">
      <c r="P227" s="1511"/>
      <c r="Q227" s="1501" t="str">
        <f t="array" ref="Q227">IFERROR(INDEX($Q$3:$U$90, SMALL(IF($P$3:$P$90="○", ROW($P$3:$P$90)-ROW($P$3)+1), ROW(A121)), COLUMNS($Q$3:Q125)), "")</f>
        <v/>
      </c>
      <c r="R227" s="1501" t="str">
        <f t="array" ref="R227">IFERROR(INDEX($Q$3:$U$90, SMALL(IF($P$3:$P$90="○", ROW($P$3:$P$90)-ROW($P$3)+1), ROW(B121)), COLUMNS($Q$3:R125)), "")</f>
        <v/>
      </c>
      <c r="S227" s="1501" t="str">
        <f t="array" ref="S227">IFERROR(INDEX($Q$3:$U$90, SMALL(IF($P$3:$P$90="○", ROW($P$3:$P$90)-ROW($P$3)+1), ROW(C121)), COLUMNS($Q$3:S125)), "")</f>
        <v/>
      </c>
      <c r="T227" s="1501" t="str">
        <f t="array" ref="T227">IFERROR(INDEX($Q$3:$U$90, SMALL(IF($P$3:$P$90="○", ROW($P$3:$P$90)-ROW($P$3)+1), ROW(D121)), COLUMNS($Q$3:T125)), "")</f>
        <v/>
      </c>
      <c r="U227" s="1501" t="str">
        <f t="array" ref="U227">IFERROR(INDEX($Q$3:$U$90, SMALL(IF($P$3:$P$90="○", ROW($P$3:$P$90)-ROW($P$3)+1), ROW(E121)), COLUMNS($Q$3:U125)), "")</f>
        <v/>
      </c>
    </row>
    <row r="228" spans="16:21" x14ac:dyDescent="0.2">
      <c r="P228" s="1511"/>
      <c r="Q228" s="1501" t="str">
        <f t="array" ref="Q228">IFERROR(INDEX($Q$3:$U$90, SMALL(IF($P$3:$P$90="○", ROW($P$3:$P$90)-ROW($P$3)+1), ROW(A122)), COLUMNS($Q$3:Q126)), "")</f>
        <v/>
      </c>
      <c r="R228" s="1501" t="str">
        <f t="array" ref="R228">IFERROR(INDEX($Q$3:$U$90, SMALL(IF($P$3:$P$90="○", ROW($P$3:$P$90)-ROW($P$3)+1), ROW(B122)), COLUMNS($Q$3:R126)), "")</f>
        <v/>
      </c>
      <c r="S228" s="1501" t="str">
        <f t="array" ref="S228">IFERROR(INDEX($Q$3:$U$90, SMALL(IF($P$3:$P$90="○", ROW($P$3:$P$90)-ROW($P$3)+1), ROW(C122)), COLUMNS($Q$3:S126)), "")</f>
        <v/>
      </c>
      <c r="T228" s="1501" t="str">
        <f t="array" ref="T228">IFERROR(INDEX($Q$3:$U$90, SMALL(IF($P$3:$P$90="○", ROW($P$3:$P$90)-ROW($P$3)+1), ROW(D122)), COLUMNS($Q$3:T126)), "")</f>
        <v/>
      </c>
      <c r="U228" s="1501" t="str">
        <f t="array" ref="U228">IFERROR(INDEX($Q$3:$U$90, SMALL(IF($P$3:$P$90="○", ROW($P$3:$P$90)-ROW($P$3)+1), ROW(E122)), COLUMNS($Q$3:U126)), "")</f>
        <v/>
      </c>
    </row>
    <row r="229" spans="16:21" x14ac:dyDescent="0.2">
      <c r="P229" s="1511"/>
      <c r="Q229" s="1501" t="str">
        <f t="array" ref="Q229">IFERROR(INDEX($Q$3:$U$90, SMALL(IF($P$3:$P$90="○", ROW($P$3:$P$90)-ROW($P$3)+1), ROW(A123)), COLUMNS($Q$3:Q127)), "")</f>
        <v/>
      </c>
      <c r="R229" s="1501" t="str">
        <f t="array" ref="R229">IFERROR(INDEX($Q$3:$U$90, SMALL(IF($P$3:$P$90="○", ROW($P$3:$P$90)-ROW($P$3)+1), ROW(B123)), COLUMNS($Q$3:R127)), "")</f>
        <v/>
      </c>
      <c r="S229" s="1501" t="str">
        <f t="array" ref="S229">IFERROR(INDEX($Q$3:$U$90, SMALL(IF($P$3:$P$90="○", ROW($P$3:$P$90)-ROW($P$3)+1), ROW(C123)), COLUMNS($Q$3:S127)), "")</f>
        <v/>
      </c>
      <c r="T229" s="1501" t="str">
        <f t="array" ref="T229">IFERROR(INDEX($Q$3:$U$90, SMALL(IF($P$3:$P$90="○", ROW($P$3:$P$90)-ROW($P$3)+1), ROW(D123)), COLUMNS($Q$3:T127)), "")</f>
        <v/>
      </c>
      <c r="U229" s="1501" t="str">
        <f t="array" ref="U229">IFERROR(INDEX($Q$3:$U$90, SMALL(IF($P$3:$P$90="○", ROW($P$3:$P$90)-ROW($P$3)+1), ROW(E123)), COLUMNS($Q$3:U127)), "")</f>
        <v/>
      </c>
    </row>
    <row r="230" spans="16:21" x14ac:dyDescent="0.2">
      <c r="P230" s="1511"/>
      <c r="Q230" s="1501" t="str">
        <f t="array" ref="Q230">IFERROR(INDEX($Q$3:$U$90, SMALL(IF($P$3:$P$90="○", ROW($P$3:$P$90)-ROW($P$3)+1), ROW(A124)), COLUMNS($Q$3:Q128)), "")</f>
        <v/>
      </c>
      <c r="R230" s="1501" t="str">
        <f t="array" ref="R230">IFERROR(INDEX($Q$3:$U$90, SMALL(IF($P$3:$P$90="○", ROW($P$3:$P$90)-ROW($P$3)+1), ROW(B124)), COLUMNS($Q$3:R128)), "")</f>
        <v/>
      </c>
      <c r="S230" s="1501" t="str">
        <f t="array" ref="S230">IFERROR(INDEX($Q$3:$U$90, SMALL(IF($P$3:$P$90="○", ROW($P$3:$P$90)-ROW($P$3)+1), ROW(C124)), COLUMNS($Q$3:S128)), "")</f>
        <v/>
      </c>
      <c r="T230" s="1501" t="str">
        <f t="array" ref="T230">IFERROR(INDEX($Q$3:$U$90, SMALL(IF($P$3:$P$90="○", ROW($P$3:$P$90)-ROW($P$3)+1), ROW(D124)), COLUMNS($Q$3:T128)), "")</f>
        <v/>
      </c>
      <c r="U230" s="1501" t="str">
        <f t="array" ref="U230">IFERROR(INDEX($Q$3:$U$90, SMALL(IF($P$3:$P$90="○", ROW($P$3:$P$90)-ROW($P$3)+1), ROW(E124)), COLUMNS($Q$3:U128)), "")</f>
        <v/>
      </c>
    </row>
    <row r="231" spans="16:21" x14ac:dyDescent="0.2">
      <c r="P231" s="1511"/>
      <c r="Q231" s="1501" t="str">
        <f t="array" ref="Q231">IFERROR(INDEX($Q$3:$U$90, SMALL(IF($P$3:$P$90="○", ROW($P$3:$P$90)-ROW($P$3)+1), ROW(A125)), COLUMNS($Q$3:Q129)), "")</f>
        <v/>
      </c>
      <c r="R231" s="1501" t="str">
        <f t="array" ref="R231">IFERROR(INDEX($Q$3:$U$90, SMALL(IF($P$3:$P$90="○", ROW($P$3:$P$90)-ROW($P$3)+1), ROW(B125)), COLUMNS($Q$3:R129)), "")</f>
        <v/>
      </c>
      <c r="S231" s="1501" t="str">
        <f t="array" ref="S231">IFERROR(INDEX($Q$3:$U$90, SMALL(IF($P$3:$P$90="○", ROW($P$3:$P$90)-ROW($P$3)+1), ROW(C125)), COLUMNS($Q$3:S129)), "")</f>
        <v/>
      </c>
      <c r="T231" s="1501" t="str">
        <f t="array" ref="T231">IFERROR(INDEX($Q$3:$U$90, SMALL(IF($P$3:$P$90="○", ROW($P$3:$P$90)-ROW($P$3)+1), ROW(D125)), COLUMNS($Q$3:T129)), "")</f>
        <v/>
      </c>
      <c r="U231" s="1501" t="str">
        <f t="array" ref="U231">IFERROR(INDEX($Q$3:$U$90, SMALL(IF($P$3:$P$90="○", ROW($P$3:$P$90)-ROW($P$3)+1), ROW(E125)), COLUMNS($Q$3:U129)), "")</f>
        <v/>
      </c>
    </row>
    <row r="232" spans="16:21" x14ac:dyDescent="0.2">
      <c r="P232" s="1511"/>
      <c r="Q232" s="1501" t="str">
        <f t="array" ref="Q232">IFERROR(INDEX($Q$3:$U$90, SMALL(IF($P$3:$P$90="○", ROW($P$3:$P$90)-ROW($P$3)+1), ROW(A126)), COLUMNS($Q$3:Q130)), "")</f>
        <v/>
      </c>
      <c r="R232" s="1501" t="str">
        <f t="array" ref="R232">IFERROR(INDEX($Q$3:$U$90, SMALL(IF($P$3:$P$90="○", ROW($P$3:$P$90)-ROW($P$3)+1), ROW(B126)), COLUMNS($Q$3:R130)), "")</f>
        <v/>
      </c>
      <c r="S232" s="1501" t="str">
        <f t="array" ref="S232">IFERROR(INDEX($Q$3:$U$90, SMALL(IF($P$3:$P$90="○", ROW($P$3:$P$90)-ROW($P$3)+1), ROW(C126)), COLUMNS($Q$3:S130)), "")</f>
        <v/>
      </c>
      <c r="T232" s="1501" t="str">
        <f t="array" ref="T232">IFERROR(INDEX($Q$3:$U$90, SMALL(IF($P$3:$P$90="○", ROW($P$3:$P$90)-ROW($P$3)+1), ROW(D126)), COLUMNS($Q$3:T130)), "")</f>
        <v/>
      </c>
      <c r="U232" s="1501" t="str">
        <f t="array" ref="U232">IFERROR(INDEX($Q$3:$U$90, SMALL(IF($P$3:$P$90="○", ROW($P$3:$P$90)-ROW($P$3)+1), ROW(E126)), COLUMNS($Q$3:U130)), "")</f>
        <v/>
      </c>
    </row>
    <row r="233" spans="16:21" x14ac:dyDescent="0.2">
      <c r="P233" s="1511"/>
      <c r="Q233" s="1501" t="str">
        <f t="array" ref="Q233">IFERROR(INDEX($Q$3:$U$90, SMALL(IF($P$3:$P$90="○", ROW($P$3:$P$90)-ROW($P$3)+1), ROW(A127)), COLUMNS($Q$3:Q131)), "")</f>
        <v/>
      </c>
      <c r="R233" s="1501" t="str">
        <f t="array" ref="R233">IFERROR(INDEX($Q$3:$U$90, SMALL(IF($P$3:$P$90="○", ROW($P$3:$P$90)-ROW($P$3)+1), ROW(B127)), COLUMNS($Q$3:R131)), "")</f>
        <v/>
      </c>
      <c r="S233" s="1501" t="str">
        <f t="array" ref="S233">IFERROR(INDEX($Q$3:$U$90, SMALL(IF($P$3:$P$90="○", ROW($P$3:$P$90)-ROW($P$3)+1), ROW(C127)), COLUMNS($Q$3:S131)), "")</f>
        <v/>
      </c>
      <c r="T233" s="1501" t="str">
        <f t="array" ref="T233">IFERROR(INDEX($Q$3:$U$90, SMALL(IF($P$3:$P$90="○", ROW($P$3:$P$90)-ROW($P$3)+1), ROW(D127)), COLUMNS($Q$3:T131)), "")</f>
        <v/>
      </c>
      <c r="U233" s="1501" t="str">
        <f t="array" ref="U233">IFERROR(INDEX($Q$3:$U$90, SMALL(IF($P$3:$P$90="○", ROW($P$3:$P$90)-ROW($P$3)+1), ROW(E127)), COLUMNS($Q$3:U131)), "")</f>
        <v/>
      </c>
    </row>
    <row r="234" spans="16:21" x14ac:dyDescent="0.2">
      <c r="P234" s="1511"/>
      <c r="Q234" s="1501" t="str">
        <f t="array" ref="Q234">IFERROR(INDEX($Q$3:$U$90, SMALL(IF($P$3:$P$90="○", ROW($P$3:$P$90)-ROW($P$3)+1), ROW(A128)), COLUMNS($Q$3:Q132)), "")</f>
        <v/>
      </c>
      <c r="R234" s="1501" t="str">
        <f t="array" ref="R234">IFERROR(INDEX($Q$3:$U$90, SMALL(IF($P$3:$P$90="○", ROW($P$3:$P$90)-ROW($P$3)+1), ROW(B128)), COLUMNS($Q$3:R132)), "")</f>
        <v/>
      </c>
      <c r="S234" s="1501" t="str">
        <f t="array" ref="S234">IFERROR(INDEX($Q$3:$U$90, SMALL(IF($P$3:$P$90="○", ROW($P$3:$P$90)-ROW($P$3)+1), ROW(C128)), COLUMNS($Q$3:S132)), "")</f>
        <v/>
      </c>
      <c r="T234" s="1501" t="str">
        <f t="array" ref="T234">IFERROR(INDEX($Q$3:$U$90, SMALL(IF($P$3:$P$90="○", ROW($P$3:$P$90)-ROW($P$3)+1), ROW(D128)), COLUMNS($Q$3:T132)), "")</f>
        <v/>
      </c>
      <c r="U234" s="1501" t="str">
        <f t="array" ref="U234">IFERROR(INDEX($Q$3:$U$90, SMALL(IF($P$3:$P$90="○", ROW($P$3:$P$90)-ROW($P$3)+1), ROW(E128)), COLUMNS($Q$3:U132)), "")</f>
        <v/>
      </c>
    </row>
    <row r="235" spans="16:21" x14ac:dyDescent="0.2">
      <c r="P235" s="1511"/>
      <c r="Q235" s="1501" t="str">
        <f t="array" ref="Q235">IFERROR(INDEX($Q$3:$U$90, SMALL(IF($P$3:$P$90="○", ROW($P$3:$P$90)-ROW($P$3)+1), ROW(A129)), COLUMNS($Q$3:Q133)), "")</f>
        <v/>
      </c>
      <c r="R235" s="1501" t="str">
        <f t="array" ref="R235">IFERROR(INDEX($Q$3:$U$90, SMALL(IF($P$3:$P$90="○", ROW($P$3:$P$90)-ROW($P$3)+1), ROW(B129)), COLUMNS($Q$3:R133)), "")</f>
        <v/>
      </c>
      <c r="S235" s="1501" t="str">
        <f t="array" ref="S235">IFERROR(INDEX($Q$3:$U$90, SMALL(IF($P$3:$P$90="○", ROW($P$3:$P$90)-ROW($P$3)+1), ROW(C129)), COLUMNS($Q$3:S133)), "")</f>
        <v/>
      </c>
      <c r="T235" s="1501" t="str">
        <f t="array" ref="T235">IFERROR(INDEX($Q$3:$U$90, SMALL(IF($P$3:$P$90="○", ROW($P$3:$P$90)-ROW($P$3)+1), ROW(D129)), COLUMNS($Q$3:T133)), "")</f>
        <v/>
      </c>
      <c r="U235" s="1501" t="str">
        <f t="array" ref="U235">IFERROR(INDEX($Q$3:$U$90, SMALL(IF($P$3:$P$90="○", ROW($P$3:$P$90)-ROW($P$3)+1), ROW(E129)), COLUMNS($Q$3:U133)), "")</f>
        <v/>
      </c>
    </row>
    <row r="236" spans="16:21" x14ac:dyDescent="0.2">
      <c r="P236" s="1511"/>
      <c r="Q236" s="1501" t="str">
        <f t="array" ref="Q236">IFERROR(INDEX($Q$3:$U$90, SMALL(IF($P$3:$P$90="○", ROW($P$3:$P$90)-ROW($P$3)+1), ROW(A130)), COLUMNS($Q$3:Q134)), "")</f>
        <v/>
      </c>
      <c r="R236" s="1501" t="str">
        <f t="array" ref="R236">IFERROR(INDEX($Q$3:$U$90, SMALL(IF($P$3:$P$90="○", ROW($P$3:$P$90)-ROW($P$3)+1), ROW(B130)), COLUMNS($Q$3:R134)), "")</f>
        <v/>
      </c>
      <c r="S236" s="1501" t="str">
        <f t="array" ref="S236">IFERROR(INDEX($Q$3:$U$90, SMALL(IF($P$3:$P$90="○", ROW($P$3:$P$90)-ROW($P$3)+1), ROW(C130)), COLUMNS($Q$3:S134)), "")</f>
        <v/>
      </c>
      <c r="T236" s="1501" t="str">
        <f t="array" ref="T236">IFERROR(INDEX($Q$3:$U$90, SMALL(IF($P$3:$P$90="○", ROW($P$3:$P$90)-ROW($P$3)+1), ROW(D130)), COLUMNS($Q$3:T134)), "")</f>
        <v/>
      </c>
      <c r="U236" s="1501" t="str">
        <f t="array" ref="U236">IFERROR(INDEX($Q$3:$U$90, SMALL(IF($P$3:$P$90="○", ROW($P$3:$P$90)-ROW($P$3)+1), ROW(E130)), COLUMNS($Q$3:U134)), "")</f>
        <v/>
      </c>
    </row>
    <row r="237" spans="16:21" x14ac:dyDescent="0.2">
      <c r="P237" s="1511"/>
      <c r="Q237" s="1501" t="str">
        <f t="array" ref="Q237">IFERROR(INDEX($Q$3:$U$90, SMALL(IF($P$3:$P$90="○", ROW($P$3:$P$90)-ROW($P$3)+1), ROW(A131)), COLUMNS($Q$3:Q135)), "")</f>
        <v/>
      </c>
      <c r="R237" s="1501" t="str">
        <f t="array" ref="R237">IFERROR(INDEX($Q$3:$U$90, SMALL(IF($P$3:$P$90="○", ROW($P$3:$P$90)-ROW($P$3)+1), ROW(B131)), COLUMNS($Q$3:R135)), "")</f>
        <v/>
      </c>
      <c r="S237" s="1501" t="str">
        <f t="array" ref="S237">IFERROR(INDEX($Q$3:$U$90, SMALL(IF($P$3:$P$90="○", ROW($P$3:$P$90)-ROW($P$3)+1), ROW(C131)), COLUMNS($Q$3:S135)), "")</f>
        <v/>
      </c>
      <c r="T237" s="1501" t="str">
        <f t="array" ref="T237">IFERROR(INDEX($Q$3:$U$90, SMALL(IF($P$3:$P$90="○", ROW($P$3:$P$90)-ROW($P$3)+1), ROW(D131)), COLUMNS($Q$3:T135)), "")</f>
        <v/>
      </c>
      <c r="U237" s="1501" t="str">
        <f t="array" ref="U237">IFERROR(INDEX($Q$3:$U$90, SMALL(IF($P$3:$P$90="○", ROW($P$3:$P$90)-ROW($P$3)+1), ROW(E131)), COLUMNS($Q$3:U135)), "")</f>
        <v/>
      </c>
    </row>
    <row r="238" spans="16:21" x14ac:dyDescent="0.2">
      <c r="P238" s="1511"/>
      <c r="Q238" s="1501" t="str">
        <f t="array" ref="Q238">IFERROR(INDEX($Q$3:$U$90, SMALL(IF($P$3:$P$90="○", ROW($P$3:$P$90)-ROW($P$3)+1), ROW(A132)), COLUMNS($Q$3:Q136)), "")</f>
        <v/>
      </c>
      <c r="R238" s="1501" t="str">
        <f t="array" ref="R238">IFERROR(INDEX($Q$3:$U$90, SMALL(IF($P$3:$P$90="○", ROW($P$3:$P$90)-ROW($P$3)+1), ROW(B132)), COLUMNS($Q$3:R136)), "")</f>
        <v/>
      </c>
      <c r="S238" s="1501" t="str">
        <f t="array" ref="S238">IFERROR(INDEX($Q$3:$U$90, SMALL(IF($P$3:$P$90="○", ROW($P$3:$P$90)-ROW($P$3)+1), ROW(C132)), COLUMNS($Q$3:S136)), "")</f>
        <v/>
      </c>
      <c r="T238" s="1501" t="str">
        <f t="array" ref="T238">IFERROR(INDEX($Q$3:$U$90, SMALL(IF($P$3:$P$90="○", ROW($P$3:$P$90)-ROW($P$3)+1), ROW(D132)), COLUMNS($Q$3:T136)), "")</f>
        <v/>
      </c>
      <c r="U238" s="1501" t="str">
        <f t="array" ref="U238">IFERROR(INDEX($Q$3:$U$90, SMALL(IF($P$3:$P$90="○", ROW($P$3:$P$90)-ROW($P$3)+1), ROW(E132)), COLUMNS($Q$3:U136)), "")</f>
        <v/>
      </c>
    </row>
    <row r="239" spans="16:21" x14ac:dyDescent="0.2">
      <c r="P239" s="1511"/>
      <c r="Q239" s="1501" t="str">
        <f t="array" ref="Q239">IFERROR(INDEX($Q$3:$U$90, SMALL(IF($P$3:$P$90="○", ROW($P$3:$P$90)-ROW($P$3)+1), ROW(A133)), COLUMNS($Q$3:Q137)), "")</f>
        <v/>
      </c>
      <c r="R239" s="1501" t="str">
        <f t="array" ref="R239">IFERROR(INDEX($Q$3:$U$90, SMALL(IF($P$3:$P$90="○", ROW($P$3:$P$90)-ROW($P$3)+1), ROW(B133)), COLUMNS($Q$3:R137)), "")</f>
        <v/>
      </c>
      <c r="S239" s="1501" t="str">
        <f t="array" ref="S239">IFERROR(INDEX($Q$3:$U$90, SMALL(IF($P$3:$P$90="○", ROW($P$3:$P$90)-ROW($P$3)+1), ROW(C133)), COLUMNS($Q$3:S137)), "")</f>
        <v/>
      </c>
      <c r="T239" s="1501" t="str">
        <f t="array" ref="T239">IFERROR(INDEX($Q$3:$U$90, SMALL(IF($P$3:$P$90="○", ROW($P$3:$P$90)-ROW($P$3)+1), ROW(D133)), COLUMNS($Q$3:T137)), "")</f>
        <v/>
      </c>
      <c r="U239" s="1501" t="str">
        <f t="array" ref="U239">IFERROR(INDEX($Q$3:$U$90, SMALL(IF($P$3:$P$90="○", ROW($P$3:$P$90)-ROW($P$3)+1), ROW(E133)), COLUMNS($Q$3:U137)), "")</f>
        <v/>
      </c>
    </row>
    <row r="240" spans="16:21" x14ac:dyDescent="0.2">
      <c r="P240" s="1511"/>
      <c r="Q240" s="1501" t="str">
        <f t="array" ref="Q240">IFERROR(INDEX($Q$3:$U$90, SMALL(IF($P$3:$P$90="○", ROW($P$3:$P$90)-ROW($P$3)+1), ROW(A134)), COLUMNS($Q$3:Q138)), "")</f>
        <v/>
      </c>
      <c r="R240" s="1501" t="str">
        <f t="array" ref="R240">IFERROR(INDEX($Q$3:$U$90, SMALL(IF($P$3:$P$90="○", ROW($P$3:$P$90)-ROW($P$3)+1), ROW(B134)), COLUMNS($Q$3:R138)), "")</f>
        <v/>
      </c>
      <c r="S240" s="1501" t="str">
        <f t="array" ref="S240">IFERROR(INDEX($Q$3:$U$90, SMALL(IF($P$3:$P$90="○", ROW($P$3:$P$90)-ROW($P$3)+1), ROW(C134)), COLUMNS($Q$3:S138)), "")</f>
        <v/>
      </c>
      <c r="T240" s="1501" t="str">
        <f t="array" ref="T240">IFERROR(INDEX($Q$3:$U$90, SMALL(IF($P$3:$P$90="○", ROW($P$3:$P$90)-ROW($P$3)+1), ROW(D134)), COLUMNS($Q$3:T138)), "")</f>
        <v/>
      </c>
      <c r="U240" s="1501" t="str">
        <f t="array" ref="U240">IFERROR(INDEX($Q$3:$U$90, SMALL(IF($P$3:$P$90="○", ROW($P$3:$P$90)-ROW($P$3)+1), ROW(E134)), COLUMNS($Q$3:U138)), "")</f>
        <v/>
      </c>
    </row>
    <row r="241" spans="16:21" x14ac:dyDescent="0.2">
      <c r="P241" s="1511"/>
      <c r="Q241" s="1501" t="str">
        <f t="array" ref="Q241">IFERROR(INDEX($Q$3:$U$90, SMALL(IF($P$3:$P$90="○", ROW($P$3:$P$90)-ROW($P$3)+1), ROW(A135)), COLUMNS($Q$3:Q139)), "")</f>
        <v/>
      </c>
      <c r="R241" s="1501" t="str">
        <f t="array" ref="R241">IFERROR(INDEX($Q$3:$U$90, SMALL(IF($P$3:$P$90="○", ROW($P$3:$P$90)-ROW($P$3)+1), ROW(B135)), COLUMNS($Q$3:R139)), "")</f>
        <v/>
      </c>
      <c r="S241" s="1501" t="str">
        <f t="array" ref="S241">IFERROR(INDEX($Q$3:$U$90, SMALL(IF($P$3:$P$90="○", ROW($P$3:$P$90)-ROW($P$3)+1), ROW(C135)), COLUMNS($Q$3:S139)), "")</f>
        <v/>
      </c>
      <c r="T241" s="1501" t="str">
        <f t="array" ref="T241">IFERROR(INDEX($Q$3:$U$90, SMALL(IF($P$3:$P$90="○", ROW($P$3:$P$90)-ROW($P$3)+1), ROW(D135)), COLUMNS($Q$3:T139)), "")</f>
        <v/>
      </c>
      <c r="U241" s="1501" t="str">
        <f t="array" ref="U241">IFERROR(INDEX($Q$3:$U$90, SMALL(IF($P$3:$P$90="○", ROW($P$3:$P$90)-ROW($P$3)+1), ROW(E135)), COLUMNS($Q$3:U139)), "")</f>
        <v/>
      </c>
    </row>
    <row r="242" spans="16:21" x14ac:dyDescent="0.2">
      <c r="P242" s="1511"/>
      <c r="Q242" s="1501" t="str">
        <f t="array" ref="Q242">IFERROR(INDEX($Q$3:$U$90, SMALL(IF($P$3:$P$90="○", ROW($P$3:$P$90)-ROW($P$3)+1), ROW(A136)), COLUMNS($Q$3:Q140)), "")</f>
        <v/>
      </c>
      <c r="R242" s="1501" t="str">
        <f t="array" ref="R242">IFERROR(INDEX($Q$3:$U$90, SMALL(IF($P$3:$P$90="○", ROW($P$3:$P$90)-ROW($P$3)+1), ROW(B136)), COLUMNS($Q$3:R140)), "")</f>
        <v/>
      </c>
      <c r="S242" s="1501" t="str">
        <f t="array" ref="S242">IFERROR(INDEX($Q$3:$U$90, SMALL(IF($P$3:$P$90="○", ROW($P$3:$P$90)-ROW($P$3)+1), ROW(C136)), COLUMNS($Q$3:S140)), "")</f>
        <v/>
      </c>
      <c r="T242" s="1501" t="str">
        <f t="array" ref="T242">IFERROR(INDEX($Q$3:$U$90, SMALL(IF($P$3:$P$90="○", ROW($P$3:$P$90)-ROW($P$3)+1), ROW(D136)), COLUMNS($Q$3:T140)), "")</f>
        <v/>
      </c>
      <c r="U242" s="1501" t="str">
        <f t="array" ref="U242">IFERROR(INDEX($Q$3:$U$90, SMALL(IF($P$3:$P$90="○", ROW($P$3:$P$90)-ROW($P$3)+1), ROW(E136)), COLUMNS($Q$3:U140)), "")</f>
        <v/>
      </c>
    </row>
    <row r="243" spans="16:21" x14ac:dyDescent="0.2">
      <c r="P243" s="1511"/>
      <c r="Q243" s="1501" t="str">
        <f t="array" ref="Q243">IFERROR(INDEX($Q$3:$U$90, SMALL(IF($P$3:$P$90="○", ROW($P$3:$P$90)-ROW($P$3)+1), ROW(A137)), COLUMNS($Q$3:Q141)), "")</f>
        <v/>
      </c>
      <c r="R243" s="1501" t="str">
        <f t="array" ref="R243">IFERROR(INDEX($Q$3:$U$90, SMALL(IF($P$3:$P$90="○", ROW($P$3:$P$90)-ROW($P$3)+1), ROW(B137)), COLUMNS($Q$3:R141)), "")</f>
        <v/>
      </c>
      <c r="S243" s="1501" t="str">
        <f t="array" ref="S243">IFERROR(INDEX($Q$3:$U$90, SMALL(IF($P$3:$P$90="○", ROW($P$3:$P$90)-ROW($P$3)+1), ROW(C137)), COLUMNS($Q$3:S141)), "")</f>
        <v/>
      </c>
      <c r="T243" s="1501" t="str">
        <f t="array" ref="T243">IFERROR(INDEX($Q$3:$U$90, SMALL(IF($P$3:$P$90="○", ROW($P$3:$P$90)-ROW($P$3)+1), ROW(D137)), COLUMNS($Q$3:T141)), "")</f>
        <v/>
      </c>
      <c r="U243" s="1501" t="str">
        <f t="array" ref="U243">IFERROR(INDEX($Q$3:$U$90, SMALL(IF($P$3:$P$90="○", ROW($P$3:$P$90)-ROW($P$3)+1), ROW(E137)), COLUMNS($Q$3:U141)), "")</f>
        <v/>
      </c>
    </row>
    <row r="244" spans="16:21" x14ac:dyDescent="0.2">
      <c r="P244" s="1511"/>
      <c r="Q244" s="1501" t="str">
        <f t="array" ref="Q244">IFERROR(INDEX($Q$3:$U$90, SMALL(IF($P$3:$P$90="○", ROW($P$3:$P$90)-ROW($P$3)+1), ROW(A138)), COLUMNS($Q$3:Q142)), "")</f>
        <v/>
      </c>
      <c r="R244" s="1501" t="str">
        <f t="array" ref="R244">IFERROR(INDEX($Q$3:$U$90, SMALL(IF($P$3:$P$90="○", ROW($P$3:$P$90)-ROW($P$3)+1), ROW(B138)), COLUMNS($Q$3:R142)), "")</f>
        <v/>
      </c>
      <c r="S244" s="1501" t="str">
        <f t="array" ref="S244">IFERROR(INDEX($Q$3:$U$90, SMALL(IF($P$3:$P$90="○", ROW($P$3:$P$90)-ROW($P$3)+1), ROW(C138)), COLUMNS($Q$3:S142)), "")</f>
        <v/>
      </c>
      <c r="T244" s="1501" t="str">
        <f t="array" ref="T244">IFERROR(INDEX($Q$3:$U$90, SMALL(IF($P$3:$P$90="○", ROW($P$3:$P$90)-ROW($P$3)+1), ROW(D138)), COLUMNS($Q$3:T142)), "")</f>
        <v/>
      </c>
      <c r="U244" s="1501" t="str">
        <f t="array" ref="U244">IFERROR(INDEX($Q$3:$U$90, SMALL(IF($P$3:$P$90="○", ROW($P$3:$P$90)-ROW($P$3)+1), ROW(E138)), COLUMNS($Q$3:U142)), "")</f>
        <v/>
      </c>
    </row>
    <row r="245" spans="16:21" x14ac:dyDescent="0.2">
      <c r="P245" s="1511"/>
      <c r="Q245" s="1501" t="str">
        <f t="array" ref="Q245">IFERROR(INDEX($Q$3:$U$90, SMALL(IF($P$3:$P$90="○", ROW($P$3:$P$90)-ROW($P$3)+1), ROW(A139)), COLUMNS($Q$3:Q143)), "")</f>
        <v/>
      </c>
      <c r="R245" s="1501" t="str">
        <f t="array" ref="R245">IFERROR(INDEX($Q$3:$U$90, SMALL(IF($P$3:$P$90="○", ROW($P$3:$P$90)-ROW($P$3)+1), ROW(B139)), COLUMNS($Q$3:R143)), "")</f>
        <v/>
      </c>
      <c r="S245" s="1501" t="str">
        <f t="array" ref="S245">IFERROR(INDEX($Q$3:$U$90, SMALL(IF($P$3:$P$90="○", ROW($P$3:$P$90)-ROW($P$3)+1), ROW(C139)), COLUMNS($Q$3:S143)), "")</f>
        <v/>
      </c>
      <c r="T245" s="1501" t="str">
        <f t="array" ref="T245">IFERROR(INDEX($Q$3:$U$90, SMALL(IF($P$3:$P$90="○", ROW($P$3:$P$90)-ROW($P$3)+1), ROW(D139)), COLUMNS($Q$3:T143)), "")</f>
        <v/>
      </c>
      <c r="U245" s="1501" t="str">
        <f t="array" ref="U245">IFERROR(INDEX($Q$3:$U$90, SMALL(IF($P$3:$P$90="○", ROW($P$3:$P$90)-ROW($P$3)+1), ROW(E139)), COLUMNS($Q$3:U143)), "")</f>
        <v/>
      </c>
    </row>
    <row r="246" spans="16:21" x14ac:dyDescent="0.2">
      <c r="P246" s="1511"/>
      <c r="Q246" s="1501" t="str">
        <f t="array" ref="Q246">IFERROR(INDEX($Q$3:$U$90, SMALL(IF($P$3:$P$90="○", ROW($P$3:$P$90)-ROW($P$3)+1), ROW(A140)), COLUMNS($Q$3:Q144)), "")</f>
        <v/>
      </c>
      <c r="R246" s="1501" t="str">
        <f t="array" ref="R246">IFERROR(INDEX($Q$3:$U$90, SMALL(IF($P$3:$P$90="○", ROW($P$3:$P$90)-ROW($P$3)+1), ROW(B140)), COLUMNS($Q$3:R144)), "")</f>
        <v/>
      </c>
      <c r="S246" s="1501" t="str">
        <f t="array" ref="S246">IFERROR(INDEX($Q$3:$U$90, SMALL(IF($P$3:$P$90="○", ROW($P$3:$P$90)-ROW($P$3)+1), ROW(C140)), COLUMNS($Q$3:S144)), "")</f>
        <v/>
      </c>
      <c r="T246" s="1501" t="str">
        <f t="array" ref="T246">IFERROR(INDEX($Q$3:$U$90, SMALL(IF($P$3:$P$90="○", ROW($P$3:$P$90)-ROW($P$3)+1), ROW(D140)), COLUMNS($Q$3:T144)), "")</f>
        <v/>
      </c>
      <c r="U246" s="1501" t="str">
        <f t="array" ref="U246">IFERROR(INDEX($Q$3:$U$90, SMALL(IF($P$3:$P$90="○", ROW($P$3:$P$90)-ROW($P$3)+1), ROW(E140)), COLUMNS($Q$3:U144)), "")</f>
        <v/>
      </c>
    </row>
    <row r="247" spans="16:21" x14ac:dyDescent="0.2">
      <c r="Q247" s="1501" t="str">
        <f t="array" ref="Q247">IFERROR(INDEX($Q$3:$U$90, SMALL(IF($P$3:$P$90="○", ROW($P$3:$P$90)-ROW($P$3)+1), ROW(A141)), COLUMNS($Q$3:Q145)), "")</f>
        <v/>
      </c>
      <c r="R247" s="1501" t="str">
        <f t="array" ref="R247">IFERROR(INDEX($Q$3:$U$90, SMALL(IF($P$3:$P$90="○", ROW($P$3:$P$90)-ROW($P$3)+1), ROW(B141)), COLUMNS($Q$3:R145)), "")</f>
        <v/>
      </c>
      <c r="S247" s="1501" t="str">
        <f t="array" ref="S247">IFERROR(INDEX($Q$3:$U$90, SMALL(IF($P$3:$P$90="○", ROW($P$3:$P$90)-ROW($P$3)+1), ROW(C141)), COLUMNS($Q$3:S145)), "")</f>
        <v/>
      </c>
      <c r="T247" s="1501" t="str">
        <f t="array" ref="T247">IFERROR(INDEX($Q$3:$U$90, SMALL(IF($P$3:$P$90="○", ROW($P$3:$P$90)-ROW($P$3)+1), ROW(D141)), COLUMNS($Q$3:T145)), "")</f>
        <v/>
      </c>
      <c r="U247" s="1501" t="str">
        <f t="array" ref="U247">IFERROR(INDEX($Q$3:$U$90, SMALL(IF($P$3:$P$90="○", ROW($P$3:$P$90)-ROW($P$3)+1), ROW(E141)), COLUMNS($Q$3:U145)), "")</f>
        <v/>
      </c>
    </row>
  </sheetData>
  <sheetProtection selectLockedCells="1" selectUn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0" fitToWidth="0" orientation="landscape" r:id="rId1"/>
  <colBreaks count="1" manualBreakCount="1">
    <brk id="16" max="77" man="1"/>
  </colBreaks>
  <ignoredErrors>
    <ignoredError sqref="Q65:Q66" twoDigitTextYear="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7.5" x14ac:dyDescent="0.2"/>
  <cols>
    <col min="1" max="1" width="10.453125" style="341" customWidth="1"/>
    <col min="2" max="2" width="15.08984375" style="341" customWidth="1"/>
    <col min="3" max="3" width="54.08984375" style="342" customWidth="1"/>
    <col min="4" max="16384" width="9" style="341"/>
  </cols>
  <sheetData>
    <row r="1" spans="1:4" ht="21.75" customHeight="1" x14ac:dyDescent="0.2">
      <c r="A1" s="3003" t="s">
        <v>1015</v>
      </c>
      <c r="B1" s="3003"/>
      <c r="C1" s="3003"/>
      <c r="D1" s="3003"/>
    </row>
    <row r="2" spans="1:4" ht="15.75" customHeight="1" x14ac:dyDescent="0.2">
      <c r="A2" s="352"/>
      <c r="C2" s="360"/>
      <c r="D2" s="354" t="s">
        <v>991</v>
      </c>
    </row>
    <row r="3" spans="1:4" ht="15.75" customHeight="1" x14ac:dyDescent="0.2">
      <c r="A3" s="353"/>
      <c r="C3" s="344" t="s">
        <v>248</v>
      </c>
      <c r="D3" s="372">
        <v>200</v>
      </c>
    </row>
    <row r="4" spans="1:4" ht="15.75" customHeight="1" x14ac:dyDescent="0.2">
      <c r="A4" s="353"/>
      <c r="C4" s="344" t="s">
        <v>842</v>
      </c>
      <c r="D4" s="372">
        <v>300</v>
      </c>
    </row>
    <row r="5" spans="1:4" ht="24" customHeight="1" x14ac:dyDescent="0.2">
      <c r="A5" s="353" t="s">
        <v>841</v>
      </c>
      <c r="B5" s="352"/>
      <c r="C5" s="351"/>
      <c r="D5" s="350"/>
    </row>
    <row r="6" spans="1:4" ht="6.75" customHeight="1" x14ac:dyDescent="0.2">
      <c r="A6" s="353"/>
      <c r="B6" s="352"/>
      <c r="C6" s="351"/>
      <c r="D6" s="350"/>
    </row>
    <row r="7" spans="1:4" ht="21" customHeight="1" x14ac:dyDescent="0.2">
      <c r="A7" s="357" t="s">
        <v>1014</v>
      </c>
      <c r="B7" s="352"/>
      <c r="C7" s="351"/>
      <c r="D7" s="350"/>
    </row>
    <row r="8" spans="1:4" ht="15.75" customHeight="1" x14ac:dyDescent="0.2">
      <c r="A8" s="2997" t="s">
        <v>996</v>
      </c>
      <c r="B8" s="2998"/>
      <c r="C8" s="348" t="s">
        <v>101</v>
      </c>
      <c r="D8" s="343" t="s">
        <v>991</v>
      </c>
    </row>
    <row r="9" spans="1:4" ht="15.75" customHeight="1" x14ac:dyDescent="0.2">
      <c r="A9" s="3005" t="s">
        <v>273</v>
      </c>
      <c r="B9" s="347" t="s">
        <v>837</v>
      </c>
      <c r="C9" s="347" t="s">
        <v>274</v>
      </c>
      <c r="D9" s="343">
        <v>1</v>
      </c>
    </row>
    <row r="10" spans="1:4" ht="15.75" customHeight="1" x14ac:dyDescent="0.2">
      <c r="A10" s="3006"/>
      <c r="B10" s="347" t="s">
        <v>163</v>
      </c>
      <c r="C10" s="347" t="s">
        <v>764</v>
      </c>
      <c r="D10" s="343">
        <v>2</v>
      </c>
    </row>
    <row r="11" spans="1:4" ht="15.75" customHeight="1" x14ac:dyDescent="0.2">
      <c r="A11" s="3001" t="s">
        <v>105</v>
      </c>
      <c r="B11" s="3002"/>
      <c r="C11" s="371" t="s">
        <v>1013</v>
      </c>
      <c r="D11" s="343">
        <v>3</v>
      </c>
    </row>
    <row r="12" spans="1:4" ht="15.75" customHeight="1" x14ac:dyDescent="0.2">
      <c r="A12" s="3004" t="s">
        <v>169</v>
      </c>
      <c r="B12" s="2993" t="s">
        <v>832</v>
      </c>
      <c r="C12" s="347" t="s">
        <v>1012</v>
      </c>
      <c r="D12" s="343">
        <v>4</v>
      </c>
    </row>
    <row r="13" spans="1:4" ht="15.75" customHeight="1" x14ac:dyDescent="0.2">
      <c r="A13" s="3004"/>
      <c r="B13" s="2993"/>
      <c r="C13" s="345" t="s">
        <v>1011</v>
      </c>
      <c r="D13" s="343">
        <v>5</v>
      </c>
    </row>
    <row r="14" spans="1:4" ht="15.75" customHeight="1" x14ac:dyDescent="0.2">
      <c r="A14" s="3004"/>
      <c r="B14" s="2993"/>
      <c r="C14" s="363" t="s">
        <v>1010</v>
      </c>
      <c r="D14" s="343">
        <v>6</v>
      </c>
    </row>
    <row r="15" spans="1:4" ht="15.75" customHeight="1" x14ac:dyDescent="0.2">
      <c r="A15" s="3004"/>
      <c r="B15" s="2993" t="s">
        <v>823</v>
      </c>
      <c r="C15" s="347" t="s">
        <v>822</v>
      </c>
      <c r="D15" s="343">
        <v>7</v>
      </c>
    </row>
    <row r="16" spans="1:4" ht="15.75" customHeight="1" x14ac:dyDescent="0.2">
      <c r="A16" s="3004"/>
      <c r="B16" s="2993"/>
      <c r="C16" s="347" t="s">
        <v>819</v>
      </c>
      <c r="D16" s="343">
        <v>8</v>
      </c>
    </row>
    <row r="17" spans="1:4" ht="15.75" customHeight="1" x14ac:dyDescent="0.2">
      <c r="A17" s="3004"/>
      <c r="B17" s="2993"/>
      <c r="C17" s="347" t="s">
        <v>1009</v>
      </c>
      <c r="D17" s="343">
        <v>9</v>
      </c>
    </row>
    <row r="18" spans="1:4" ht="15.75" customHeight="1" x14ac:dyDescent="0.2">
      <c r="A18" s="3004"/>
      <c r="B18" s="2993" t="s">
        <v>813</v>
      </c>
      <c r="C18" s="363" t="s">
        <v>812</v>
      </c>
      <c r="D18" s="343">
        <v>10</v>
      </c>
    </row>
    <row r="19" spans="1:4" ht="15.75" customHeight="1" x14ac:dyDescent="0.2">
      <c r="A19" s="3004"/>
      <c r="B19" s="2993"/>
      <c r="C19" s="363" t="s">
        <v>810</v>
      </c>
      <c r="D19" s="343">
        <v>11</v>
      </c>
    </row>
    <row r="20" spans="1:4" ht="15.75" customHeight="1" x14ac:dyDescent="0.2">
      <c r="A20" s="3004"/>
      <c r="B20" s="2993"/>
      <c r="C20" s="363" t="s">
        <v>808</v>
      </c>
      <c r="D20" s="343">
        <v>12</v>
      </c>
    </row>
    <row r="21" spans="1:4" ht="15.75" customHeight="1" x14ac:dyDescent="0.2">
      <c r="A21" s="3004"/>
      <c r="B21" s="2993" t="s">
        <v>46</v>
      </c>
      <c r="C21" s="363" t="s">
        <v>807</v>
      </c>
      <c r="D21" s="343">
        <v>13</v>
      </c>
    </row>
    <row r="22" spans="1:4" ht="15.75" customHeight="1" x14ac:dyDescent="0.2">
      <c r="A22" s="3004"/>
      <c r="B22" s="2993"/>
      <c r="C22" s="363" t="s">
        <v>805</v>
      </c>
      <c r="D22" s="343">
        <v>14</v>
      </c>
    </row>
    <row r="23" spans="1:4" ht="15.75" customHeight="1" x14ac:dyDescent="0.2">
      <c r="A23" s="3005"/>
      <c r="B23" s="2993"/>
      <c r="C23" s="363" t="s">
        <v>1008</v>
      </c>
      <c r="D23" s="343">
        <v>15</v>
      </c>
    </row>
    <row r="24" spans="1:4" ht="15.75" customHeight="1" x14ac:dyDescent="0.2">
      <c r="A24" s="370"/>
      <c r="B24" s="344" t="s">
        <v>120</v>
      </c>
      <c r="C24" s="344" t="s">
        <v>798</v>
      </c>
      <c r="D24" s="343">
        <v>16</v>
      </c>
    </row>
    <row r="25" spans="1:4" ht="15.75" customHeight="1" x14ac:dyDescent="0.2">
      <c r="A25" s="369"/>
      <c r="D25" s="368"/>
    </row>
    <row r="26" spans="1:4" ht="21.75" customHeight="1" x14ac:dyDescent="0.2">
      <c r="A26" s="357" t="s">
        <v>1007</v>
      </c>
      <c r="B26" s="369"/>
      <c r="D26" s="368"/>
    </row>
    <row r="27" spans="1:4" ht="15.75" customHeight="1" x14ac:dyDescent="0.2">
      <c r="A27" s="2997" t="s">
        <v>996</v>
      </c>
      <c r="B27" s="2998"/>
      <c r="C27" s="348" t="s">
        <v>101</v>
      </c>
      <c r="D27" s="343" t="s">
        <v>991</v>
      </c>
    </row>
    <row r="28" spans="1:4" ht="15.75" customHeight="1" x14ac:dyDescent="0.2">
      <c r="A28" s="3001" t="s">
        <v>1006</v>
      </c>
      <c r="B28" s="3002"/>
      <c r="C28" s="367" t="s">
        <v>792</v>
      </c>
      <c r="D28" s="354">
        <v>17</v>
      </c>
    </row>
    <row r="29" spans="1:4" ht="15.75" customHeight="1" x14ac:dyDescent="0.2">
      <c r="A29" s="3001"/>
      <c r="B29" s="3002"/>
      <c r="C29" s="367" t="s">
        <v>790</v>
      </c>
      <c r="D29" s="354">
        <v>18</v>
      </c>
    </row>
    <row r="30" spans="1:4" ht="15.75" customHeight="1" x14ac:dyDescent="0.2">
      <c r="A30" s="3001"/>
      <c r="B30" s="3002"/>
      <c r="C30" s="367" t="s">
        <v>788</v>
      </c>
      <c r="D30" s="354">
        <v>19</v>
      </c>
    </row>
    <row r="31" spans="1:4" ht="15.75" customHeight="1" x14ac:dyDescent="0.2">
      <c r="A31" s="3001"/>
      <c r="B31" s="3002"/>
      <c r="C31" s="367" t="s">
        <v>786</v>
      </c>
      <c r="D31" s="354">
        <v>20</v>
      </c>
    </row>
    <row r="32" spans="1:4" ht="15.75" customHeight="1" x14ac:dyDescent="0.2">
      <c r="A32" s="3001"/>
      <c r="B32" s="3002"/>
      <c r="C32" s="367" t="s">
        <v>784</v>
      </c>
      <c r="D32" s="354">
        <v>21</v>
      </c>
    </row>
    <row r="33" spans="1:4" ht="15.75" customHeight="1" x14ac:dyDescent="0.2">
      <c r="A33" s="3001"/>
      <c r="B33" s="3002"/>
      <c r="C33" s="367" t="s">
        <v>782</v>
      </c>
      <c r="D33" s="354">
        <v>22</v>
      </c>
    </row>
    <row r="34" spans="1:4" ht="15.75" customHeight="1" x14ac:dyDescent="0.2">
      <c r="A34" s="3001"/>
      <c r="B34" s="3002"/>
      <c r="C34" s="367" t="s">
        <v>780</v>
      </c>
      <c r="D34" s="354">
        <v>23</v>
      </c>
    </row>
    <row r="35" spans="1:4" ht="7.5" customHeight="1" x14ac:dyDescent="0.2">
      <c r="A35" s="352"/>
      <c r="B35" s="352"/>
      <c r="C35" s="351"/>
      <c r="D35" s="350"/>
    </row>
    <row r="36" spans="1:4" ht="24" customHeight="1" x14ac:dyDescent="0.2">
      <c r="A36" s="353" t="s">
        <v>779</v>
      </c>
      <c r="B36" s="352"/>
      <c r="C36" s="351"/>
      <c r="D36" s="350"/>
    </row>
    <row r="37" spans="1:4" ht="9" customHeight="1" x14ac:dyDescent="0.2">
      <c r="A37" s="353"/>
      <c r="B37" s="352"/>
      <c r="C37" s="351"/>
      <c r="D37" s="350"/>
    </row>
    <row r="38" spans="1:4" ht="18.75" customHeight="1" x14ac:dyDescent="0.2">
      <c r="A38" s="357" t="s">
        <v>1005</v>
      </c>
      <c r="B38" s="352"/>
      <c r="C38" s="351"/>
      <c r="D38" s="350"/>
    </row>
    <row r="39" spans="1:4" ht="15.75" customHeight="1" x14ac:dyDescent="0.2">
      <c r="A39" s="2997" t="s">
        <v>996</v>
      </c>
      <c r="B39" s="2998"/>
      <c r="C39" s="348" t="s">
        <v>101</v>
      </c>
      <c r="D39" s="354" t="s">
        <v>991</v>
      </c>
    </row>
    <row r="40" spans="1:4" ht="15.75" customHeight="1" x14ac:dyDescent="0.2">
      <c r="A40" s="2986" t="s">
        <v>323</v>
      </c>
      <c r="B40" s="2983" t="s">
        <v>777</v>
      </c>
      <c r="C40" s="363" t="s">
        <v>776</v>
      </c>
      <c r="D40" s="354">
        <v>24</v>
      </c>
    </row>
    <row r="41" spans="1:4" ht="15.75" customHeight="1" x14ac:dyDescent="0.2">
      <c r="A41" s="2987"/>
      <c r="B41" s="2984"/>
      <c r="C41" s="366" t="s">
        <v>773</v>
      </c>
      <c r="D41" s="354">
        <v>25</v>
      </c>
    </row>
    <row r="42" spans="1:4" ht="15.75" customHeight="1" x14ac:dyDescent="0.2">
      <c r="A42" s="2987"/>
      <c r="B42" s="2984"/>
      <c r="C42" s="363" t="s">
        <v>770</v>
      </c>
      <c r="D42" s="354">
        <v>26</v>
      </c>
    </row>
    <row r="43" spans="1:4" ht="15.75" customHeight="1" x14ac:dyDescent="0.2">
      <c r="A43" s="2987"/>
      <c r="B43" s="2984"/>
      <c r="C43" s="363" t="s">
        <v>767</v>
      </c>
      <c r="D43" s="354">
        <v>27</v>
      </c>
    </row>
    <row r="44" spans="1:4" ht="15.75" customHeight="1" x14ac:dyDescent="0.2">
      <c r="A44" s="2988"/>
      <c r="B44" s="358" t="s">
        <v>163</v>
      </c>
      <c r="C44" s="365" t="s">
        <v>764</v>
      </c>
      <c r="D44" s="354">
        <v>28</v>
      </c>
    </row>
    <row r="45" spans="1:4" ht="15.75" customHeight="1" x14ac:dyDescent="0.2">
      <c r="A45" s="2999" t="s">
        <v>105</v>
      </c>
      <c r="B45" s="3000"/>
      <c r="C45" s="365" t="s">
        <v>763</v>
      </c>
      <c r="D45" s="354">
        <v>29</v>
      </c>
    </row>
    <row r="46" spans="1:4" ht="15.75" customHeight="1" x14ac:dyDescent="0.2">
      <c r="A46" s="2993" t="s">
        <v>169</v>
      </c>
      <c r="B46" s="363" t="s">
        <v>285</v>
      </c>
      <c r="C46" s="364" t="s">
        <v>759</v>
      </c>
      <c r="D46" s="354">
        <v>30</v>
      </c>
    </row>
    <row r="47" spans="1:4" ht="15.75" customHeight="1" x14ac:dyDescent="0.2">
      <c r="A47" s="2993"/>
      <c r="B47" s="363" t="s">
        <v>44</v>
      </c>
      <c r="C47" s="347" t="s">
        <v>751</v>
      </c>
      <c r="D47" s="354">
        <v>31</v>
      </c>
    </row>
    <row r="48" spans="1:4" ht="15.75" customHeight="1" x14ac:dyDescent="0.2">
      <c r="A48" s="2993"/>
      <c r="B48" s="363" t="s">
        <v>45</v>
      </c>
      <c r="C48" s="347" t="s">
        <v>735</v>
      </c>
      <c r="D48" s="354">
        <v>32</v>
      </c>
    </row>
    <row r="49" spans="1:4" ht="15.75" customHeight="1" x14ac:dyDescent="0.2">
      <c r="A49" s="2993"/>
      <c r="B49" s="363" t="s">
        <v>46</v>
      </c>
      <c r="C49" s="347" t="s">
        <v>726</v>
      </c>
      <c r="D49" s="354">
        <v>33</v>
      </c>
    </row>
    <row r="50" spans="1:4" ht="15.75" customHeight="1" x14ac:dyDescent="0.2">
      <c r="A50" s="352"/>
      <c r="B50" s="352"/>
      <c r="C50" s="351"/>
      <c r="D50" s="350"/>
    </row>
    <row r="51" spans="1:4" ht="25.5" customHeight="1" x14ac:dyDescent="0.2">
      <c r="A51" s="357" t="s">
        <v>1004</v>
      </c>
      <c r="B51" s="352"/>
      <c r="C51" s="362"/>
      <c r="D51" s="350"/>
    </row>
    <row r="52" spans="1:4" ht="17.25" customHeight="1" x14ac:dyDescent="0.2">
      <c r="A52" s="2991" t="s">
        <v>996</v>
      </c>
      <c r="B52" s="2980"/>
      <c r="C52" s="2989" t="s">
        <v>995</v>
      </c>
      <c r="D52" s="2981" t="s">
        <v>1003</v>
      </c>
    </row>
    <row r="53" spans="1:4" ht="17.25" customHeight="1" x14ac:dyDescent="0.2">
      <c r="A53" s="361"/>
      <c r="B53" s="348" t="s">
        <v>633</v>
      </c>
      <c r="C53" s="2994"/>
      <c r="D53" s="2982"/>
    </row>
    <row r="54" spans="1:4" ht="17.25" customHeight="1" x14ac:dyDescent="0.2">
      <c r="A54" s="2993" t="s">
        <v>163</v>
      </c>
      <c r="B54" s="344" t="s">
        <v>703</v>
      </c>
      <c r="C54" s="358" t="s">
        <v>716</v>
      </c>
      <c r="D54" s="354">
        <v>34</v>
      </c>
    </row>
    <row r="55" spans="1:4" ht="17.25" customHeight="1" x14ac:dyDescent="0.2">
      <c r="A55" s="2993"/>
      <c r="B55" s="344" t="s">
        <v>714</v>
      </c>
      <c r="C55" s="358" t="s">
        <v>713</v>
      </c>
      <c r="D55" s="354">
        <v>35</v>
      </c>
    </row>
    <row r="56" spans="1:4" ht="34.5" customHeight="1" x14ac:dyDescent="0.2">
      <c r="A56" s="2993"/>
      <c r="B56" s="360" t="s">
        <v>1000</v>
      </c>
      <c r="C56" s="358" t="s">
        <v>1002</v>
      </c>
      <c r="D56" s="354">
        <v>36</v>
      </c>
    </row>
    <row r="57" spans="1:4" ht="32.25" customHeight="1" x14ac:dyDescent="0.2">
      <c r="A57" s="2993"/>
      <c r="B57" s="359" t="s">
        <v>999</v>
      </c>
      <c r="C57" s="358" t="s">
        <v>1001</v>
      </c>
      <c r="D57" s="354">
        <v>37</v>
      </c>
    </row>
    <row r="58" spans="1:4" ht="17.25" customHeight="1" x14ac:dyDescent="0.2">
      <c r="A58" s="2993"/>
      <c r="B58" s="344" t="s">
        <v>664</v>
      </c>
      <c r="C58" s="358" t="s">
        <v>705</v>
      </c>
      <c r="D58" s="354">
        <v>38</v>
      </c>
    </row>
    <row r="59" spans="1:4" ht="17.25" customHeight="1" x14ac:dyDescent="0.2">
      <c r="A59" s="2993" t="s">
        <v>169</v>
      </c>
      <c r="B59" s="2995" t="s">
        <v>703</v>
      </c>
      <c r="C59" s="358" t="s">
        <v>702</v>
      </c>
      <c r="D59" s="354">
        <v>39</v>
      </c>
    </row>
    <row r="60" spans="1:4" ht="17.25" customHeight="1" x14ac:dyDescent="0.2">
      <c r="A60" s="2993"/>
      <c r="B60" s="2995"/>
      <c r="C60" s="358" t="s">
        <v>700</v>
      </c>
      <c r="D60" s="354">
        <v>40</v>
      </c>
    </row>
    <row r="61" spans="1:4" ht="17.25" customHeight="1" x14ac:dyDescent="0.2">
      <c r="A61" s="2993"/>
      <c r="B61" s="2995"/>
      <c r="C61" s="358" t="s">
        <v>698</v>
      </c>
      <c r="D61" s="354">
        <v>41</v>
      </c>
    </row>
    <row r="62" spans="1:4" ht="17.25" customHeight="1" x14ac:dyDescent="0.2">
      <c r="A62" s="2993"/>
      <c r="B62" s="2995" t="s">
        <v>340</v>
      </c>
      <c r="C62" s="358" t="s">
        <v>692</v>
      </c>
      <c r="D62" s="354">
        <v>42</v>
      </c>
    </row>
    <row r="63" spans="1:4" ht="17.25" customHeight="1" x14ac:dyDescent="0.2">
      <c r="A63" s="2993"/>
      <c r="B63" s="2995"/>
      <c r="C63" s="358" t="s">
        <v>690</v>
      </c>
      <c r="D63" s="354">
        <v>43</v>
      </c>
    </row>
    <row r="64" spans="1:4" ht="17.25" customHeight="1" x14ac:dyDescent="0.2">
      <c r="A64" s="2993"/>
      <c r="B64" s="2995"/>
      <c r="C64" s="358" t="s">
        <v>686</v>
      </c>
      <c r="D64" s="354">
        <v>44</v>
      </c>
    </row>
    <row r="65" spans="1:4" ht="17.25" customHeight="1" x14ac:dyDescent="0.2">
      <c r="A65" s="2993"/>
      <c r="B65" s="2993" t="s">
        <v>1000</v>
      </c>
      <c r="C65" s="358" t="s">
        <v>679</v>
      </c>
      <c r="D65" s="354">
        <v>45</v>
      </c>
    </row>
    <row r="66" spans="1:4" ht="17.25" customHeight="1" x14ac:dyDescent="0.2">
      <c r="A66" s="2993"/>
      <c r="B66" s="2993"/>
      <c r="C66" s="358" t="s">
        <v>676</v>
      </c>
      <c r="D66" s="354">
        <v>46</v>
      </c>
    </row>
    <row r="67" spans="1:4" ht="17.25" customHeight="1" x14ac:dyDescent="0.2">
      <c r="A67" s="2993"/>
      <c r="B67" s="2993"/>
      <c r="C67" s="358" t="s">
        <v>674</v>
      </c>
      <c r="D67" s="354">
        <v>47</v>
      </c>
    </row>
    <row r="68" spans="1:4" ht="17.25" customHeight="1" x14ac:dyDescent="0.2">
      <c r="A68" s="2993"/>
      <c r="B68" s="2996" t="s">
        <v>999</v>
      </c>
      <c r="C68" s="358" t="s">
        <v>669</v>
      </c>
      <c r="D68" s="354">
        <v>48</v>
      </c>
    </row>
    <row r="69" spans="1:4" ht="17.25" customHeight="1" x14ac:dyDescent="0.2">
      <c r="A69" s="2993"/>
      <c r="B69" s="2996"/>
      <c r="C69" s="358" t="s">
        <v>998</v>
      </c>
      <c r="D69" s="354">
        <v>49</v>
      </c>
    </row>
    <row r="70" spans="1:4" ht="17.25" customHeight="1" x14ac:dyDescent="0.2">
      <c r="A70" s="2993"/>
      <c r="B70" s="347" t="s">
        <v>664</v>
      </c>
      <c r="C70" s="358" t="s">
        <v>663</v>
      </c>
      <c r="D70" s="354">
        <v>50</v>
      </c>
    </row>
    <row r="71" spans="1:4" ht="17.25" customHeight="1" x14ac:dyDescent="0.2">
      <c r="A71" s="2978" t="s">
        <v>171</v>
      </c>
      <c r="B71" s="2979"/>
      <c r="C71" s="344" t="s">
        <v>661</v>
      </c>
      <c r="D71" s="354">
        <v>51</v>
      </c>
    </row>
    <row r="72" spans="1:4" ht="17.25" customHeight="1" x14ac:dyDescent="0.2">
      <c r="A72" s="352"/>
      <c r="B72" s="352"/>
      <c r="C72" s="351"/>
      <c r="D72" s="350"/>
    </row>
    <row r="73" spans="1:4" ht="17.25" customHeight="1" x14ac:dyDescent="0.2">
      <c r="A73" s="357" t="s">
        <v>997</v>
      </c>
      <c r="B73" s="356"/>
      <c r="C73" s="351"/>
      <c r="D73" s="350"/>
    </row>
    <row r="74" spans="1:4" ht="17.25" customHeight="1" x14ac:dyDescent="0.2">
      <c r="A74" s="2980" t="s">
        <v>996</v>
      </c>
      <c r="B74" s="2980"/>
      <c r="C74" s="355" t="s">
        <v>995</v>
      </c>
      <c r="D74" s="354" t="s">
        <v>991</v>
      </c>
    </row>
    <row r="75" spans="1:4" ht="17.25" customHeight="1" x14ac:dyDescent="0.2">
      <c r="A75" s="2993" t="s">
        <v>994</v>
      </c>
      <c r="B75" s="2993"/>
      <c r="C75" s="344" t="s">
        <v>652</v>
      </c>
      <c r="D75" s="354">
        <v>52</v>
      </c>
    </row>
    <row r="76" spans="1:4" ht="17.25" customHeight="1" x14ac:dyDescent="0.2">
      <c r="A76" s="2993"/>
      <c r="B76" s="2993"/>
      <c r="C76" s="344" t="s">
        <v>650</v>
      </c>
      <c r="D76" s="354">
        <v>53</v>
      </c>
    </row>
    <row r="77" spans="1:4" ht="17.25" customHeight="1" x14ac:dyDescent="0.2">
      <c r="A77" s="2993"/>
      <c r="B77" s="2993"/>
      <c r="C77" s="344" t="s">
        <v>648</v>
      </c>
      <c r="D77" s="354">
        <v>54</v>
      </c>
    </row>
    <row r="78" spans="1:4" ht="17.25" customHeight="1" x14ac:dyDescent="0.2">
      <c r="A78" s="2993"/>
      <c r="B78" s="2993"/>
      <c r="C78" s="344" t="s">
        <v>646</v>
      </c>
      <c r="D78" s="354">
        <v>55</v>
      </c>
    </row>
    <row r="79" spans="1:4" ht="17.25" customHeight="1" x14ac:dyDescent="0.2">
      <c r="A79" s="2993"/>
      <c r="B79" s="2993"/>
      <c r="C79" s="344" t="s">
        <v>644</v>
      </c>
      <c r="D79" s="354">
        <v>56</v>
      </c>
    </row>
    <row r="80" spans="1:4" ht="17.25" customHeight="1" x14ac:dyDescent="0.2">
      <c r="A80" s="2993"/>
      <c r="B80" s="2993"/>
      <c r="C80" s="344" t="s">
        <v>993</v>
      </c>
      <c r="D80" s="354">
        <v>57</v>
      </c>
    </row>
    <row r="81" spans="1:4" ht="17.25" customHeight="1" x14ac:dyDescent="0.2">
      <c r="A81" s="2993"/>
      <c r="B81" s="2993"/>
      <c r="C81" s="344" t="s">
        <v>992</v>
      </c>
      <c r="D81" s="354">
        <v>58</v>
      </c>
    </row>
    <row r="82" spans="1:4" ht="17.25" customHeight="1" x14ac:dyDescent="0.2">
      <c r="A82" s="2993"/>
      <c r="B82" s="2993"/>
      <c r="C82" s="344" t="s">
        <v>4771</v>
      </c>
      <c r="D82" s="1502" t="s">
        <v>6823</v>
      </c>
    </row>
    <row r="83" spans="1:4" ht="17.25" customHeight="1" x14ac:dyDescent="0.2">
      <c r="A83" s="2993"/>
      <c r="B83" s="2993"/>
      <c r="C83" s="344" t="s">
        <v>4772</v>
      </c>
      <c r="D83" s="1502" t="s">
        <v>6824</v>
      </c>
    </row>
    <row r="84" spans="1:4" ht="17.25" customHeight="1" x14ac:dyDescent="0.2">
      <c r="A84" s="2993"/>
      <c r="B84" s="2993"/>
      <c r="C84" s="344" t="s">
        <v>184</v>
      </c>
      <c r="D84" s="354">
        <v>59</v>
      </c>
    </row>
    <row r="85" spans="1:4" ht="17.25" customHeight="1" x14ac:dyDescent="0.2">
      <c r="A85" s="2993"/>
      <c r="B85" s="2993"/>
      <c r="C85" s="344" t="s">
        <v>4644</v>
      </c>
      <c r="D85" s="354">
        <v>60</v>
      </c>
    </row>
    <row r="86" spans="1:4" ht="17.25" customHeight="1" x14ac:dyDescent="0.2">
      <c r="A86" s="352"/>
      <c r="B86" s="352"/>
      <c r="C86" s="351"/>
      <c r="D86" s="350"/>
    </row>
    <row r="87" spans="1:4" ht="30.75" customHeight="1" x14ac:dyDescent="0.2">
      <c r="A87" s="353" t="s">
        <v>638</v>
      </c>
      <c r="B87" s="352"/>
      <c r="C87" s="351"/>
      <c r="D87" s="350"/>
    </row>
    <row r="88" spans="1:4" ht="7.5" customHeight="1" x14ac:dyDescent="0.2">
      <c r="A88" s="352"/>
      <c r="B88" s="352"/>
      <c r="C88" s="351"/>
      <c r="D88" s="350"/>
    </row>
    <row r="89" spans="1:4" ht="17.25" customHeight="1" x14ac:dyDescent="0.2">
      <c r="A89" s="2989" t="s">
        <v>100</v>
      </c>
      <c r="B89" s="2990"/>
      <c r="C89" s="2991" t="s">
        <v>101</v>
      </c>
      <c r="D89" s="2981" t="s">
        <v>991</v>
      </c>
    </row>
    <row r="90" spans="1:4" ht="17.25" customHeight="1" x14ac:dyDescent="0.2">
      <c r="A90" s="349"/>
      <c r="B90" s="348" t="s">
        <v>177</v>
      </c>
      <c r="C90" s="2992"/>
      <c r="D90" s="2982"/>
    </row>
    <row r="91" spans="1:4" ht="17.25" customHeight="1" x14ac:dyDescent="0.2">
      <c r="A91" s="2983" t="s">
        <v>169</v>
      </c>
      <c r="B91" s="2986" t="s">
        <v>44</v>
      </c>
      <c r="C91" s="347" t="s">
        <v>631</v>
      </c>
      <c r="D91" s="343">
        <v>61</v>
      </c>
    </row>
    <row r="92" spans="1:4" ht="17.25" customHeight="1" x14ac:dyDescent="0.2">
      <c r="A92" s="2984"/>
      <c r="B92" s="2987"/>
      <c r="C92" s="346" t="s">
        <v>624</v>
      </c>
      <c r="D92" s="343">
        <v>62</v>
      </c>
    </row>
    <row r="93" spans="1:4" ht="17.25" customHeight="1" x14ac:dyDescent="0.2">
      <c r="A93" s="2984"/>
      <c r="B93" s="2986" t="s">
        <v>45</v>
      </c>
      <c r="C93" s="346" t="s">
        <v>620</v>
      </c>
      <c r="D93" s="343">
        <v>63</v>
      </c>
    </row>
    <row r="94" spans="1:4" ht="17.25" customHeight="1" x14ac:dyDescent="0.2">
      <c r="A94" s="2984"/>
      <c r="B94" s="2987"/>
      <c r="C94" s="344" t="s">
        <v>616</v>
      </c>
      <c r="D94" s="343">
        <v>64</v>
      </c>
    </row>
    <row r="95" spans="1:4" ht="17.25" customHeight="1" x14ac:dyDescent="0.2">
      <c r="A95" s="2984"/>
      <c r="B95" s="2986" t="s">
        <v>46</v>
      </c>
      <c r="C95" s="345" t="s">
        <v>612</v>
      </c>
      <c r="D95" s="343">
        <v>65</v>
      </c>
    </row>
    <row r="96" spans="1:4" ht="17.25" customHeight="1" x14ac:dyDescent="0.2">
      <c r="A96" s="2985"/>
      <c r="B96" s="2988"/>
      <c r="C96" s="344" t="s">
        <v>606</v>
      </c>
      <c r="D96" s="343">
        <v>66</v>
      </c>
    </row>
  </sheetData>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A71:B71"/>
    <mergeCell ref="A74:B74"/>
    <mergeCell ref="D89:D90"/>
    <mergeCell ref="A91:A96"/>
    <mergeCell ref="B91:B92"/>
    <mergeCell ref="B93:B94"/>
    <mergeCell ref="B95:B96"/>
    <mergeCell ref="A89:B89"/>
    <mergeCell ref="C89:C90"/>
    <mergeCell ref="A75:B85"/>
  </mergeCells>
  <phoneticPr fontId="5"/>
  <pageMargins left="0.7" right="0.7" top="0.75" bottom="0.75" header="0.3" footer="0.3"/>
  <pageSetup paperSize="9" orientation="portrait" r:id="rId1"/>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topLeftCell="A116" zoomScale="68" zoomScaleNormal="100" zoomScaleSheetLayoutView="70" workbookViewId="0">
      <selection activeCell="T157" sqref="T157"/>
    </sheetView>
  </sheetViews>
  <sheetFormatPr defaultColWidth="9" defaultRowHeight="13" x14ac:dyDescent="0.2"/>
  <cols>
    <col min="1" max="1" width="17.453125" style="226" customWidth="1"/>
    <col min="2" max="2" width="20.90625" style="226" customWidth="1"/>
    <col min="3" max="3" width="27.08984375" style="226" customWidth="1"/>
    <col min="4" max="4" width="51.90625" style="227" customWidth="1"/>
    <col min="5" max="5" width="17.08984375" style="226" bestFit="1" customWidth="1"/>
    <col min="6" max="6" width="95.453125" style="226" customWidth="1"/>
    <col min="7" max="16384" width="9" style="226"/>
  </cols>
  <sheetData>
    <row r="1" spans="1:6" ht="31.5" customHeight="1" x14ac:dyDescent="0.2">
      <c r="A1" s="3051" t="s">
        <v>844</v>
      </c>
      <c r="B1" s="3051"/>
      <c r="C1" s="3051"/>
      <c r="D1" s="3051"/>
      <c r="E1" s="3051"/>
      <c r="F1" s="3051"/>
    </row>
    <row r="2" spans="1:6" ht="22.5" customHeight="1" x14ac:dyDescent="0.2"/>
    <row r="3" spans="1:6" ht="19.5" customHeight="1" x14ac:dyDescent="0.2">
      <c r="B3" s="240"/>
      <c r="D3" s="244"/>
      <c r="E3" s="275" t="s">
        <v>843</v>
      </c>
    </row>
    <row r="4" spans="1:6" ht="19.5" customHeight="1" x14ac:dyDescent="0.2">
      <c r="B4" s="274"/>
      <c r="D4" s="244" t="s">
        <v>248</v>
      </c>
      <c r="E4" s="273">
        <v>200</v>
      </c>
    </row>
    <row r="5" spans="1:6" ht="19.5" customHeight="1" x14ac:dyDescent="0.2">
      <c r="B5" s="274"/>
      <c r="D5" s="244" t="s">
        <v>842</v>
      </c>
      <c r="E5" s="273">
        <v>300</v>
      </c>
    </row>
    <row r="6" spans="1:6" ht="19.5" customHeight="1" x14ac:dyDescent="0.2">
      <c r="A6" s="241" t="s">
        <v>841</v>
      </c>
      <c r="B6" s="228"/>
      <c r="C6" s="248"/>
      <c r="D6" s="263"/>
      <c r="E6" s="262"/>
      <c r="F6" s="228"/>
    </row>
    <row r="7" spans="1:6" ht="19.5" customHeight="1" x14ac:dyDescent="0.2">
      <c r="A7" s="248" t="s">
        <v>840</v>
      </c>
      <c r="B7" s="228"/>
      <c r="C7" s="248"/>
      <c r="D7" s="263"/>
      <c r="E7" s="262"/>
      <c r="F7" s="228"/>
    </row>
    <row r="8" spans="1:6" ht="19.5" customHeight="1" x14ac:dyDescent="0.2">
      <c r="A8" s="259" t="s">
        <v>236</v>
      </c>
      <c r="B8" s="3040" t="s">
        <v>637</v>
      </c>
      <c r="C8" s="3041"/>
      <c r="D8" s="236" t="s">
        <v>100</v>
      </c>
      <c r="E8" s="246" t="s">
        <v>635</v>
      </c>
      <c r="F8" s="259" t="s">
        <v>634</v>
      </c>
    </row>
    <row r="9" spans="1:6" ht="19.5" customHeight="1" x14ac:dyDescent="0.2">
      <c r="A9" s="3052" t="s">
        <v>839</v>
      </c>
      <c r="B9" s="3053" t="s">
        <v>838</v>
      </c>
      <c r="C9" s="3022" t="s">
        <v>837</v>
      </c>
      <c r="D9" s="3055" t="s">
        <v>274</v>
      </c>
      <c r="E9" s="3057">
        <v>1</v>
      </c>
      <c r="F9" s="254" t="s">
        <v>836</v>
      </c>
    </row>
    <row r="10" spans="1:6" ht="19.5" customHeight="1" x14ac:dyDescent="0.2">
      <c r="A10" s="3052"/>
      <c r="B10" s="3054"/>
      <c r="C10" s="3024"/>
      <c r="D10" s="3056"/>
      <c r="E10" s="3058"/>
      <c r="F10" s="268" t="s">
        <v>835</v>
      </c>
    </row>
    <row r="11" spans="1:6" ht="19.5" customHeight="1" x14ac:dyDescent="0.2">
      <c r="A11" s="3052"/>
      <c r="B11" s="3054"/>
      <c r="C11" s="250" t="s">
        <v>163</v>
      </c>
      <c r="D11" s="271" t="s">
        <v>764</v>
      </c>
      <c r="E11" s="269">
        <v>2</v>
      </c>
      <c r="F11" s="251" t="s">
        <v>764</v>
      </c>
    </row>
    <row r="12" spans="1:6" ht="40.5" customHeight="1" x14ac:dyDescent="0.2">
      <c r="A12" s="3052"/>
      <c r="B12" s="3059" t="s">
        <v>105</v>
      </c>
      <c r="C12" s="3060"/>
      <c r="D12" s="250" t="s">
        <v>834</v>
      </c>
      <c r="E12" s="269">
        <v>3</v>
      </c>
      <c r="F12" s="272" t="s">
        <v>833</v>
      </c>
    </row>
    <row r="13" spans="1:6" ht="19.5" customHeight="1" x14ac:dyDescent="0.2">
      <c r="A13" s="3052"/>
      <c r="B13" s="3010" t="s">
        <v>169</v>
      </c>
      <c r="C13" s="3037" t="s">
        <v>832</v>
      </c>
      <c r="D13" s="271" t="s">
        <v>831</v>
      </c>
      <c r="E13" s="269">
        <v>4</v>
      </c>
      <c r="F13" s="251" t="s">
        <v>830</v>
      </c>
    </row>
    <row r="14" spans="1:6" ht="19.5" customHeight="1" x14ac:dyDescent="0.2">
      <c r="A14" s="3052"/>
      <c r="B14" s="3054"/>
      <c r="C14" s="3038"/>
      <c r="D14" s="3063" t="s">
        <v>829</v>
      </c>
      <c r="E14" s="3057">
        <v>5</v>
      </c>
      <c r="F14" s="254" t="s">
        <v>828</v>
      </c>
    </row>
    <row r="15" spans="1:6" ht="19.5" customHeight="1" x14ac:dyDescent="0.2">
      <c r="A15" s="3052"/>
      <c r="B15" s="3054"/>
      <c r="C15" s="3038"/>
      <c r="D15" s="3064"/>
      <c r="E15" s="3058"/>
      <c r="F15" s="268" t="s">
        <v>827</v>
      </c>
    </row>
    <row r="16" spans="1:6" ht="19.5" customHeight="1" x14ac:dyDescent="0.2">
      <c r="A16" s="3052"/>
      <c r="B16" s="3054"/>
      <c r="C16" s="3038"/>
      <c r="D16" s="3055" t="s">
        <v>826</v>
      </c>
      <c r="E16" s="3057">
        <v>6</v>
      </c>
      <c r="F16" s="256" t="s">
        <v>825</v>
      </c>
    </row>
    <row r="17" spans="1:6" ht="19.5" customHeight="1" x14ac:dyDescent="0.2">
      <c r="A17" s="3052"/>
      <c r="B17" s="3054"/>
      <c r="C17" s="3039"/>
      <c r="D17" s="3056"/>
      <c r="E17" s="3058"/>
      <c r="F17" s="253" t="s">
        <v>824</v>
      </c>
    </row>
    <row r="18" spans="1:6" ht="19.5" customHeight="1" x14ac:dyDescent="0.2">
      <c r="A18" s="3052"/>
      <c r="B18" s="3054"/>
      <c r="C18" s="3037" t="s">
        <v>823</v>
      </c>
      <c r="D18" s="3063" t="s">
        <v>822</v>
      </c>
      <c r="E18" s="3057">
        <v>7</v>
      </c>
      <c r="F18" s="254" t="s">
        <v>821</v>
      </c>
    </row>
    <row r="19" spans="1:6" ht="19.5" customHeight="1" x14ac:dyDescent="0.2">
      <c r="A19" s="3052"/>
      <c r="B19" s="3054"/>
      <c r="C19" s="3038"/>
      <c r="D19" s="3064"/>
      <c r="E19" s="3058"/>
      <c r="F19" s="268" t="s">
        <v>820</v>
      </c>
    </row>
    <row r="20" spans="1:6" ht="19.5" customHeight="1" x14ac:dyDescent="0.2">
      <c r="A20" s="3052"/>
      <c r="B20" s="3054"/>
      <c r="C20" s="3038"/>
      <c r="D20" s="3055" t="s">
        <v>819</v>
      </c>
      <c r="E20" s="3057">
        <v>8</v>
      </c>
      <c r="F20" s="256" t="s">
        <v>818</v>
      </c>
    </row>
    <row r="21" spans="1:6" ht="19.5" customHeight="1" x14ac:dyDescent="0.2">
      <c r="A21" s="3052"/>
      <c r="B21" s="3054"/>
      <c r="C21" s="3038"/>
      <c r="D21" s="3056"/>
      <c r="E21" s="3058"/>
      <c r="F21" s="253" t="s">
        <v>817</v>
      </c>
    </row>
    <row r="22" spans="1:6" ht="19.5" customHeight="1" x14ac:dyDescent="0.2">
      <c r="A22" s="3052"/>
      <c r="B22" s="3054"/>
      <c r="C22" s="3038"/>
      <c r="D22" s="3055" t="s">
        <v>816</v>
      </c>
      <c r="E22" s="3057">
        <v>9</v>
      </c>
      <c r="F22" s="254" t="s">
        <v>815</v>
      </c>
    </row>
    <row r="23" spans="1:6" ht="19.5" customHeight="1" x14ac:dyDescent="0.2">
      <c r="A23" s="3052"/>
      <c r="B23" s="3054"/>
      <c r="C23" s="3038"/>
      <c r="D23" s="3062"/>
      <c r="E23" s="3065"/>
      <c r="F23" s="255" t="s">
        <v>814</v>
      </c>
    </row>
    <row r="24" spans="1:6" ht="19.5" customHeight="1" x14ac:dyDescent="0.2">
      <c r="A24" s="3052"/>
      <c r="B24" s="3054"/>
      <c r="C24" s="3039"/>
      <c r="D24" s="3056"/>
      <c r="E24" s="3058"/>
      <c r="F24" s="268" t="s">
        <v>800</v>
      </c>
    </row>
    <row r="25" spans="1:6" ht="19.5" customHeight="1" x14ac:dyDescent="0.2">
      <c r="A25" s="3052"/>
      <c r="B25" s="3054"/>
      <c r="C25" s="3060" t="s">
        <v>813</v>
      </c>
      <c r="D25" s="270" t="s">
        <v>812</v>
      </c>
      <c r="E25" s="269">
        <v>10</v>
      </c>
      <c r="F25" s="251" t="s">
        <v>811</v>
      </c>
    </row>
    <row r="26" spans="1:6" ht="19.5" customHeight="1" x14ac:dyDescent="0.2">
      <c r="A26" s="3052"/>
      <c r="B26" s="3054"/>
      <c r="C26" s="3060"/>
      <c r="D26" s="270" t="s">
        <v>810</v>
      </c>
      <c r="E26" s="269">
        <v>11</v>
      </c>
      <c r="F26" s="258" t="s">
        <v>809</v>
      </c>
    </row>
    <row r="27" spans="1:6" ht="19.5" customHeight="1" x14ac:dyDescent="0.2">
      <c r="A27" s="3052"/>
      <c r="B27" s="3054"/>
      <c r="C27" s="3060"/>
      <c r="D27" s="270" t="s">
        <v>808</v>
      </c>
      <c r="E27" s="269">
        <v>12</v>
      </c>
      <c r="F27" s="251" t="s">
        <v>808</v>
      </c>
    </row>
    <row r="28" spans="1:6" ht="19.5" customHeight="1" x14ac:dyDescent="0.2">
      <c r="A28" s="3052"/>
      <c r="B28" s="3054"/>
      <c r="C28" s="3037" t="s">
        <v>46</v>
      </c>
      <c r="D28" s="270" t="s">
        <v>807</v>
      </c>
      <c r="E28" s="269">
        <v>13</v>
      </c>
      <c r="F28" s="258" t="s">
        <v>806</v>
      </c>
    </row>
    <row r="29" spans="1:6" ht="19.5" customHeight="1" x14ac:dyDescent="0.2">
      <c r="A29" s="3052"/>
      <c r="B29" s="3054"/>
      <c r="C29" s="3038"/>
      <c r="D29" s="270" t="s">
        <v>805</v>
      </c>
      <c r="E29" s="269">
        <v>14</v>
      </c>
      <c r="F29" s="251" t="s">
        <v>804</v>
      </c>
    </row>
    <row r="30" spans="1:6" ht="19.5" customHeight="1" x14ac:dyDescent="0.2">
      <c r="A30" s="3052"/>
      <c r="B30" s="3054"/>
      <c r="C30" s="3038"/>
      <c r="D30" s="3055" t="s">
        <v>803</v>
      </c>
      <c r="E30" s="3057">
        <v>15</v>
      </c>
      <c r="F30" s="254" t="s">
        <v>802</v>
      </c>
    </row>
    <row r="31" spans="1:6" ht="19.5" customHeight="1" x14ac:dyDescent="0.2">
      <c r="A31" s="3052"/>
      <c r="B31" s="3054"/>
      <c r="C31" s="3038"/>
      <c r="D31" s="3062"/>
      <c r="E31" s="3065"/>
      <c r="F31" s="255" t="s">
        <v>801</v>
      </c>
    </row>
    <row r="32" spans="1:6" ht="19.5" customHeight="1" x14ac:dyDescent="0.2">
      <c r="A32" s="3052"/>
      <c r="B32" s="3054"/>
      <c r="C32" s="3038"/>
      <c r="D32" s="3062"/>
      <c r="E32" s="3065"/>
      <c r="F32" s="255" t="s">
        <v>800</v>
      </c>
    </row>
    <row r="33" spans="1:6" ht="19.5" customHeight="1" x14ac:dyDescent="0.2">
      <c r="A33" s="3052"/>
      <c r="B33" s="3054"/>
      <c r="C33" s="3039"/>
      <c r="D33" s="3056"/>
      <c r="E33" s="3058"/>
      <c r="F33" s="268" t="s">
        <v>799</v>
      </c>
    </row>
    <row r="34" spans="1:6" ht="19.5" customHeight="1" x14ac:dyDescent="0.2">
      <c r="A34" s="3052"/>
      <c r="B34" s="3054"/>
      <c r="C34" s="3013" t="s">
        <v>120</v>
      </c>
      <c r="D34" s="3063" t="s">
        <v>798</v>
      </c>
      <c r="E34" s="3019">
        <v>16</v>
      </c>
      <c r="F34" s="256" t="s">
        <v>797</v>
      </c>
    </row>
    <row r="35" spans="1:6" ht="19.5" customHeight="1" x14ac:dyDescent="0.2">
      <c r="A35" s="3052"/>
      <c r="B35" s="3061"/>
      <c r="C35" s="3015"/>
      <c r="D35" s="3064"/>
      <c r="E35" s="3021"/>
      <c r="F35" s="253" t="s">
        <v>796</v>
      </c>
    </row>
    <row r="36" spans="1:6" ht="15" customHeight="1" x14ac:dyDescent="0.2">
      <c r="B36" s="267"/>
      <c r="C36" s="267"/>
      <c r="D36" s="266"/>
      <c r="E36" s="265"/>
    </row>
    <row r="37" spans="1:6" ht="15" customHeight="1" x14ac:dyDescent="0.2">
      <c r="A37" s="248" t="s">
        <v>795</v>
      </c>
      <c r="B37" s="228"/>
      <c r="C37" s="264"/>
      <c r="D37" s="263"/>
      <c r="E37" s="262"/>
      <c r="F37" s="228"/>
    </row>
    <row r="38" spans="1:6" ht="19.5" customHeight="1" x14ac:dyDescent="0.2">
      <c r="A38" s="259" t="s">
        <v>236</v>
      </c>
      <c r="B38" s="3040" t="s">
        <v>637</v>
      </c>
      <c r="C38" s="3041"/>
      <c r="D38" s="236" t="s">
        <v>100</v>
      </c>
      <c r="E38" s="246" t="s">
        <v>635</v>
      </c>
      <c r="F38" s="259" t="s">
        <v>634</v>
      </c>
    </row>
    <row r="39" spans="1:6" ht="19.5" customHeight="1" x14ac:dyDescent="0.2">
      <c r="A39" s="3025" t="s">
        <v>794</v>
      </c>
      <c r="B39" s="3059" t="s">
        <v>793</v>
      </c>
      <c r="C39" s="3060"/>
      <c r="D39" s="260" t="s">
        <v>792</v>
      </c>
      <c r="E39" s="243">
        <v>17</v>
      </c>
      <c r="F39" s="251" t="s">
        <v>791</v>
      </c>
    </row>
    <row r="40" spans="1:6" ht="19.5" customHeight="1" x14ac:dyDescent="0.2">
      <c r="A40" s="3025"/>
      <c r="B40" s="3059"/>
      <c r="C40" s="3060"/>
      <c r="D40" s="260" t="s">
        <v>790</v>
      </c>
      <c r="E40" s="243">
        <v>18</v>
      </c>
      <c r="F40" s="251" t="s">
        <v>789</v>
      </c>
    </row>
    <row r="41" spans="1:6" ht="19.5" customHeight="1" x14ac:dyDescent="0.2">
      <c r="A41" s="3025"/>
      <c r="B41" s="3059"/>
      <c r="C41" s="3060"/>
      <c r="D41" s="260" t="s">
        <v>788</v>
      </c>
      <c r="E41" s="243">
        <v>19</v>
      </c>
      <c r="F41" s="251" t="s">
        <v>787</v>
      </c>
    </row>
    <row r="42" spans="1:6" ht="19.5" customHeight="1" x14ac:dyDescent="0.2">
      <c r="A42" s="3025"/>
      <c r="B42" s="3059"/>
      <c r="C42" s="3060"/>
      <c r="D42" s="260" t="s">
        <v>786</v>
      </c>
      <c r="E42" s="243">
        <v>20</v>
      </c>
      <c r="F42" s="261" t="s">
        <v>785</v>
      </c>
    </row>
    <row r="43" spans="1:6" ht="19.5" customHeight="1" x14ac:dyDescent="0.2">
      <c r="A43" s="3025"/>
      <c r="B43" s="3059"/>
      <c r="C43" s="3060"/>
      <c r="D43" s="260" t="s">
        <v>784</v>
      </c>
      <c r="E43" s="243">
        <v>21</v>
      </c>
      <c r="F43" s="251" t="s">
        <v>783</v>
      </c>
    </row>
    <row r="44" spans="1:6" ht="19.5" customHeight="1" x14ac:dyDescent="0.2">
      <c r="A44" s="3025"/>
      <c r="B44" s="3059"/>
      <c r="C44" s="3060"/>
      <c r="D44" s="260" t="s">
        <v>782</v>
      </c>
      <c r="E44" s="243">
        <v>22</v>
      </c>
      <c r="F44" s="251" t="s">
        <v>781</v>
      </c>
    </row>
    <row r="45" spans="1:6" ht="19.5" customHeight="1" x14ac:dyDescent="0.2">
      <c r="A45" s="3025"/>
      <c r="B45" s="3059"/>
      <c r="C45" s="3060"/>
      <c r="D45" s="260" t="s">
        <v>780</v>
      </c>
      <c r="E45" s="243">
        <v>23</v>
      </c>
      <c r="F45" s="242" t="s">
        <v>247</v>
      </c>
    </row>
    <row r="46" spans="1:6" ht="15" customHeight="1" x14ac:dyDescent="0.2">
      <c r="B46" s="240"/>
      <c r="C46" s="240"/>
      <c r="D46" s="239"/>
      <c r="E46" s="238"/>
    </row>
    <row r="47" spans="1:6" ht="19.5" customHeight="1" x14ac:dyDescent="0.2">
      <c r="A47" s="241" t="s">
        <v>779</v>
      </c>
      <c r="C47" s="240"/>
      <c r="D47" s="239"/>
      <c r="E47" s="238"/>
    </row>
    <row r="48" spans="1:6" ht="19.5" customHeight="1" x14ac:dyDescent="0.2">
      <c r="A48" s="248" t="s">
        <v>778</v>
      </c>
      <c r="C48" s="240"/>
      <c r="D48" s="239"/>
      <c r="E48" s="238"/>
    </row>
    <row r="49" spans="1:6" ht="19" x14ac:dyDescent="0.2">
      <c r="A49" s="259" t="s">
        <v>236</v>
      </c>
      <c r="B49" s="3040" t="s">
        <v>637</v>
      </c>
      <c r="C49" s="3041"/>
      <c r="D49" s="236" t="s">
        <v>100</v>
      </c>
      <c r="E49" s="246" t="s">
        <v>635</v>
      </c>
      <c r="F49" s="259" t="s">
        <v>634</v>
      </c>
    </row>
    <row r="50" spans="1:6" ht="18.75" customHeight="1" x14ac:dyDescent="0.2">
      <c r="A50" s="3025" t="s">
        <v>654</v>
      </c>
      <c r="B50" s="3010" t="s">
        <v>150</v>
      </c>
      <c r="C50" s="3010" t="s">
        <v>777</v>
      </c>
      <c r="D50" s="3022" t="s">
        <v>776</v>
      </c>
      <c r="E50" s="3034">
        <v>24</v>
      </c>
      <c r="F50" s="258" t="s">
        <v>775</v>
      </c>
    </row>
    <row r="51" spans="1:6" ht="18.75" customHeight="1" x14ac:dyDescent="0.2">
      <c r="A51" s="3025"/>
      <c r="B51" s="3011"/>
      <c r="C51" s="3011"/>
      <c r="D51" s="3024"/>
      <c r="E51" s="3036"/>
      <c r="F51" s="253" t="s">
        <v>774</v>
      </c>
    </row>
    <row r="52" spans="1:6" ht="18.75" customHeight="1" x14ac:dyDescent="0.2">
      <c r="A52" s="3025"/>
      <c r="B52" s="3011"/>
      <c r="C52" s="3011"/>
      <c r="D52" s="3066" t="s">
        <v>773</v>
      </c>
      <c r="E52" s="3034">
        <v>25</v>
      </c>
      <c r="F52" s="258" t="s">
        <v>772</v>
      </c>
    </row>
    <row r="53" spans="1:6" ht="18.75" customHeight="1" x14ac:dyDescent="0.2">
      <c r="A53" s="3025"/>
      <c r="B53" s="3011"/>
      <c r="C53" s="3011"/>
      <c r="D53" s="3067"/>
      <c r="E53" s="3036"/>
      <c r="F53" s="253" t="s">
        <v>771</v>
      </c>
    </row>
    <row r="54" spans="1:6" ht="18.75" customHeight="1" x14ac:dyDescent="0.2">
      <c r="A54" s="3025"/>
      <c r="B54" s="3011"/>
      <c r="C54" s="3011"/>
      <c r="D54" s="3022" t="s">
        <v>770</v>
      </c>
      <c r="E54" s="3034">
        <v>26</v>
      </c>
      <c r="F54" s="258" t="s">
        <v>769</v>
      </c>
    </row>
    <row r="55" spans="1:6" ht="18.75" customHeight="1" x14ac:dyDescent="0.2">
      <c r="A55" s="3025"/>
      <c r="B55" s="3011"/>
      <c r="C55" s="3011"/>
      <c r="D55" s="3024"/>
      <c r="E55" s="3036"/>
      <c r="F55" s="253" t="s">
        <v>768</v>
      </c>
    </row>
    <row r="56" spans="1:6" ht="18.75" customHeight="1" x14ac:dyDescent="0.2">
      <c r="A56" s="3025"/>
      <c r="B56" s="3011"/>
      <c r="C56" s="3011"/>
      <c r="D56" s="3022" t="s">
        <v>767</v>
      </c>
      <c r="E56" s="3034">
        <v>27</v>
      </c>
      <c r="F56" s="258" t="s">
        <v>766</v>
      </c>
    </row>
    <row r="57" spans="1:6" ht="18.75" customHeight="1" x14ac:dyDescent="0.2">
      <c r="A57" s="3025"/>
      <c r="B57" s="3011"/>
      <c r="C57" s="3012"/>
      <c r="D57" s="3024"/>
      <c r="E57" s="3036"/>
      <c r="F57" s="253" t="s">
        <v>765</v>
      </c>
    </row>
    <row r="58" spans="1:6" ht="18.75" customHeight="1" x14ac:dyDescent="0.2">
      <c r="A58" s="3025"/>
      <c r="B58" s="3011"/>
      <c r="C58" s="249" t="s">
        <v>163</v>
      </c>
      <c r="D58" s="257" t="s">
        <v>764</v>
      </c>
      <c r="E58" s="243">
        <v>28</v>
      </c>
      <c r="F58" s="251" t="s">
        <v>764</v>
      </c>
    </row>
    <row r="59" spans="1:6" ht="18.75" customHeight="1" x14ac:dyDescent="0.2">
      <c r="A59" s="3025"/>
      <c r="B59" s="3048" t="s">
        <v>105</v>
      </c>
      <c r="C59" s="3037"/>
      <c r="D59" s="3022" t="s">
        <v>763</v>
      </c>
      <c r="E59" s="3034">
        <v>29</v>
      </c>
      <c r="F59" s="256" t="s">
        <v>762</v>
      </c>
    </row>
    <row r="60" spans="1:6" ht="18.75" customHeight="1" x14ac:dyDescent="0.2">
      <c r="A60" s="3025"/>
      <c r="B60" s="3049"/>
      <c r="C60" s="3038"/>
      <c r="D60" s="3023"/>
      <c r="E60" s="3035"/>
      <c r="F60" s="255" t="s">
        <v>761</v>
      </c>
    </row>
    <row r="61" spans="1:6" ht="38" x14ac:dyDescent="0.2">
      <c r="A61" s="3025"/>
      <c r="B61" s="3050"/>
      <c r="C61" s="3039"/>
      <c r="D61" s="3024"/>
      <c r="E61" s="3036"/>
      <c r="F61" s="253" t="s">
        <v>760</v>
      </c>
    </row>
    <row r="62" spans="1:6" ht="18.75" customHeight="1" x14ac:dyDescent="0.2">
      <c r="A62" s="3025"/>
      <c r="B62" s="3010" t="s">
        <v>169</v>
      </c>
      <c r="C62" s="3037" t="s">
        <v>285</v>
      </c>
      <c r="D62" s="3022" t="s">
        <v>759</v>
      </c>
      <c r="E62" s="3034">
        <v>30</v>
      </c>
      <c r="F62" s="256" t="s">
        <v>758</v>
      </c>
    </row>
    <row r="63" spans="1:6" ht="18.75" customHeight="1" x14ac:dyDescent="0.2">
      <c r="A63" s="3025"/>
      <c r="B63" s="3011"/>
      <c r="C63" s="3038"/>
      <c r="D63" s="3023"/>
      <c r="E63" s="3035"/>
      <c r="F63" s="255" t="s">
        <v>757</v>
      </c>
    </row>
    <row r="64" spans="1:6" ht="18.75" customHeight="1" x14ac:dyDescent="0.2">
      <c r="A64" s="3025"/>
      <c r="B64" s="3011"/>
      <c r="C64" s="3038"/>
      <c r="D64" s="3023"/>
      <c r="E64" s="3035"/>
      <c r="F64" s="254" t="s">
        <v>756</v>
      </c>
    </row>
    <row r="65" spans="1:6" ht="18.75" customHeight="1" x14ac:dyDescent="0.2">
      <c r="A65" s="3025"/>
      <c r="B65" s="3011"/>
      <c r="C65" s="3038"/>
      <c r="D65" s="3023"/>
      <c r="E65" s="3035"/>
      <c r="F65" s="255" t="s">
        <v>755</v>
      </c>
    </row>
    <row r="66" spans="1:6" ht="18.75" customHeight="1" x14ac:dyDescent="0.2">
      <c r="A66" s="3025"/>
      <c r="B66" s="3011"/>
      <c r="C66" s="3038"/>
      <c r="D66" s="3023"/>
      <c r="E66" s="3035"/>
      <c r="F66" s="255" t="s">
        <v>754</v>
      </c>
    </row>
    <row r="67" spans="1:6" ht="18.75" customHeight="1" x14ac:dyDescent="0.2">
      <c r="A67" s="3025"/>
      <c r="B67" s="3011"/>
      <c r="C67" s="3038"/>
      <c r="D67" s="3023"/>
      <c r="E67" s="3035"/>
      <c r="F67" s="255" t="s">
        <v>753</v>
      </c>
    </row>
    <row r="68" spans="1:6" ht="18.75" customHeight="1" x14ac:dyDescent="0.2">
      <c r="A68" s="3025"/>
      <c r="B68" s="3011"/>
      <c r="C68" s="3039"/>
      <c r="D68" s="3024"/>
      <c r="E68" s="3036"/>
      <c r="F68" s="253" t="s">
        <v>752</v>
      </c>
    </row>
    <row r="69" spans="1:6" ht="18.75" customHeight="1" x14ac:dyDescent="0.2">
      <c r="A69" s="3025"/>
      <c r="B69" s="3011"/>
      <c r="C69" s="3037" t="s">
        <v>44</v>
      </c>
      <c r="D69" s="3022" t="s">
        <v>751</v>
      </c>
      <c r="E69" s="3034">
        <v>31</v>
      </c>
      <c r="F69" s="256" t="s">
        <v>750</v>
      </c>
    </row>
    <row r="70" spans="1:6" ht="18.75" customHeight="1" x14ac:dyDescent="0.2">
      <c r="A70" s="3025"/>
      <c r="B70" s="3011"/>
      <c r="C70" s="3038"/>
      <c r="D70" s="3023"/>
      <c r="E70" s="3035"/>
      <c r="F70" s="255" t="s">
        <v>749</v>
      </c>
    </row>
    <row r="71" spans="1:6" ht="18.75" customHeight="1" x14ac:dyDescent="0.2">
      <c r="A71" s="3025"/>
      <c r="B71" s="3011"/>
      <c r="C71" s="3038"/>
      <c r="D71" s="3023"/>
      <c r="E71" s="3035"/>
      <c r="F71" s="255" t="s">
        <v>748</v>
      </c>
    </row>
    <row r="72" spans="1:6" ht="18.75" customHeight="1" x14ac:dyDescent="0.2">
      <c r="A72" s="3025"/>
      <c r="B72" s="3011"/>
      <c r="C72" s="3038"/>
      <c r="D72" s="3023"/>
      <c r="E72" s="3035"/>
      <c r="F72" s="255" t="s">
        <v>747</v>
      </c>
    </row>
    <row r="73" spans="1:6" ht="18.75" customHeight="1" x14ac:dyDescent="0.2">
      <c r="A73" s="3025"/>
      <c r="B73" s="3011"/>
      <c r="C73" s="3038"/>
      <c r="D73" s="3023"/>
      <c r="E73" s="3035"/>
      <c r="F73" s="255" t="s">
        <v>746</v>
      </c>
    </row>
    <row r="74" spans="1:6" ht="18.75" customHeight="1" x14ac:dyDescent="0.2">
      <c r="A74" s="3025"/>
      <c r="B74" s="3011"/>
      <c r="C74" s="3038"/>
      <c r="D74" s="3023"/>
      <c r="E74" s="3035"/>
      <c r="F74" s="255" t="s">
        <v>745</v>
      </c>
    </row>
    <row r="75" spans="1:6" ht="18.75" customHeight="1" x14ac:dyDescent="0.2">
      <c r="A75" s="3025"/>
      <c r="B75" s="3011"/>
      <c r="C75" s="3038"/>
      <c r="D75" s="3023"/>
      <c r="E75" s="3035"/>
      <c r="F75" s="255" t="s">
        <v>744</v>
      </c>
    </row>
    <row r="76" spans="1:6" ht="18.75" customHeight="1" x14ac:dyDescent="0.2">
      <c r="A76" s="3025"/>
      <c r="B76" s="3011"/>
      <c r="C76" s="3038"/>
      <c r="D76" s="3023"/>
      <c r="E76" s="3035"/>
      <c r="F76" s="255" t="s">
        <v>743</v>
      </c>
    </row>
    <row r="77" spans="1:6" ht="18.75" customHeight="1" x14ac:dyDescent="0.2">
      <c r="A77" s="3025"/>
      <c r="B77" s="3011"/>
      <c r="C77" s="3038"/>
      <c r="D77" s="3023"/>
      <c r="E77" s="3035"/>
      <c r="F77" s="255" t="s">
        <v>742</v>
      </c>
    </row>
    <row r="78" spans="1:6" ht="18.75" customHeight="1" x14ac:dyDescent="0.2">
      <c r="A78" s="3025"/>
      <c r="B78" s="3011"/>
      <c r="C78" s="3038"/>
      <c r="D78" s="3023"/>
      <c r="E78" s="3035"/>
      <c r="F78" s="255" t="s">
        <v>741</v>
      </c>
    </row>
    <row r="79" spans="1:6" ht="18.75" customHeight="1" x14ac:dyDescent="0.2">
      <c r="A79" s="3025"/>
      <c r="B79" s="3011"/>
      <c r="C79" s="3038"/>
      <c r="D79" s="3023"/>
      <c r="E79" s="3035"/>
      <c r="F79" s="255" t="s">
        <v>740</v>
      </c>
    </row>
    <row r="80" spans="1:6" ht="18.75" customHeight="1" x14ac:dyDescent="0.2">
      <c r="A80" s="3025"/>
      <c r="B80" s="3011"/>
      <c r="C80" s="3038"/>
      <c r="D80" s="3023"/>
      <c r="E80" s="3035"/>
      <c r="F80" s="254" t="s">
        <v>739</v>
      </c>
    </row>
    <row r="81" spans="1:6" ht="18.75" customHeight="1" x14ac:dyDescent="0.2">
      <c r="A81" s="3025"/>
      <c r="B81" s="3011"/>
      <c r="C81" s="3038"/>
      <c r="D81" s="3023"/>
      <c r="E81" s="3035"/>
      <c r="F81" s="255" t="s">
        <v>738</v>
      </c>
    </row>
    <row r="82" spans="1:6" ht="18.75" customHeight="1" x14ac:dyDescent="0.2">
      <c r="A82" s="3025"/>
      <c r="B82" s="3011"/>
      <c r="C82" s="3038"/>
      <c r="D82" s="3023"/>
      <c r="E82" s="3035"/>
      <c r="F82" s="255" t="s">
        <v>737</v>
      </c>
    </row>
    <row r="83" spans="1:6" ht="18.75" customHeight="1" x14ac:dyDescent="0.2">
      <c r="A83" s="3025"/>
      <c r="B83" s="3011"/>
      <c r="C83" s="3038"/>
      <c r="D83" s="3023"/>
      <c r="E83" s="3035"/>
      <c r="F83" s="255" t="s">
        <v>736</v>
      </c>
    </row>
    <row r="84" spans="1:6" ht="18.75" customHeight="1" x14ac:dyDescent="0.2">
      <c r="A84" s="3025"/>
      <c r="B84" s="3011"/>
      <c r="C84" s="3039"/>
      <c r="D84" s="3024"/>
      <c r="E84" s="3036"/>
      <c r="F84" s="253" t="s">
        <v>718</v>
      </c>
    </row>
    <row r="85" spans="1:6" ht="18.75" customHeight="1" x14ac:dyDescent="0.2">
      <c r="A85" s="3025"/>
      <c r="B85" s="3011"/>
      <c r="C85" s="3037" t="s">
        <v>45</v>
      </c>
      <c r="D85" s="3016" t="s">
        <v>735</v>
      </c>
      <c r="E85" s="3034">
        <v>32</v>
      </c>
      <c r="F85" s="256" t="s">
        <v>734</v>
      </c>
    </row>
    <row r="86" spans="1:6" ht="18.75" customHeight="1" x14ac:dyDescent="0.2">
      <c r="A86" s="3025"/>
      <c r="B86" s="3011"/>
      <c r="C86" s="3038"/>
      <c r="D86" s="3017"/>
      <c r="E86" s="3035"/>
      <c r="F86" s="255" t="s">
        <v>733</v>
      </c>
    </row>
    <row r="87" spans="1:6" ht="18.75" customHeight="1" x14ac:dyDescent="0.2">
      <c r="A87" s="3025"/>
      <c r="B87" s="3011"/>
      <c r="C87" s="3038"/>
      <c r="D87" s="3017"/>
      <c r="E87" s="3035"/>
      <c r="F87" s="255" t="s">
        <v>732</v>
      </c>
    </row>
    <row r="88" spans="1:6" ht="18.75" customHeight="1" x14ac:dyDescent="0.2">
      <c r="A88" s="3025"/>
      <c r="B88" s="3011"/>
      <c r="C88" s="3038"/>
      <c r="D88" s="3017"/>
      <c r="E88" s="3035"/>
      <c r="F88" s="255" t="s">
        <v>731</v>
      </c>
    </row>
    <row r="89" spans="1:6" ht="18.75" customHeight="1" x14ac:dyDescent="0.2">
      <c r="A89" s="3025"/>
      <c r="B89" s="3011"/>
      <c r="C89" s="3038"/>
      <c r="D89" s="3017"/>
      <c r="E89" s="3035"/>
      <c r="F89" s="254" t="s">
        <v>730</v>
      </c>
    </row>
    <row r="90" spans="1:6" ht="18.75" customHeight="1" x14ac:dyDescent="0.2">
      <c r="A90" s="3025"/>
      <c r="B90" s="3011"/>
      <c r="C90" s="3038"/>
      <c r="D90" s="3017"/>
      <c r="E90" s="3035"/>
      <c r="F90" s="255" t="s">
        <v>729</v>
      </c>
    </row>
    <row r="91" spans="1:6" ht="18.75" customHeight="1" x14ac:dyDescent="0.2">
      <c r="A91" s="3025"/>
      <c r="B91" s="3011"/>
      <c r="C91" s="3038"/>
      <c r="D91" s="3017"/>
      <c r="E91" s="3035"/>
      <c r="F91" s="255" t="s">
        <v>728</v>
      </c>
    </row>
    <row r="92" spans="1:6" ht="18.75" customHeight="1" x14ac:dyDescent="0.2">
      <c r="A92" s="3025"/>
      <c r="B92" s="3011"/>
      <c r="C92" s="3039"/>
      <c r="D92" s="3018"/>
      <c r="E92" s="3036"/>
      <c r="F92" s="253" t="s">
        <v>727</v>
      </c>
    </row>
    <row r="93" spans="1:6" ht="18.75" customHeight="1" x14ac:dyDescent="0.2">
      <c r="A93" s="3025"/>
      <c r="B93" s="3011"/>
      <c r="C93" s="3010" t="s">
        <v>46</v>
      </c>
      <c r="D93" s="3016" t="s">
        <v>726</v>
      </c>
      <c r="E93" s="3034">
        <v>33</v>
      </c>
      <c r="F93" s="256" t="s">
        <v>725</v>
      </c>
    </row>
    <row r="94" spans="1:6" ht="18.75" customHeight="1" x14ac:dyDescent="0.2">
      <c r="A94" s="3025"/>
      <c r="B94" s="3011"/>
      <c r="C94" s="3011"/>
      <c r="D94" s="3017"/>
      <c r="E94" s="3035"/>
      <c r="F94" s="255" t="s">
        <v>724</v>
      </c>
    </row>
    <row r="95" spans="1:6" ht="18.75" customHeight="1" x14ac:dyDescent="0.2">
      <c r="A95" s="3025"/>
      <c r="B95" s="3011"/>
      <c r="C95" s="3011"/>
      <c r="D95" s="3017"/>
      <c r="E95" s="3035"/>
      <c r="F95" s="255" t="s">
        <v>723</v>
      </c>
    </row>
    <row r="96" spans="1:6" ht="18.75" customHeight="1" x14ac:dyDescent="0.2">
      <c r="A96" s="3025"/>
      <c r="B96" s="3011"/>
      <c r="C96" s="3011"/>
      <c r="D96" s="3017"/>
      <c r="E96" s="3035"/>
      <c r="F96" s="255" t="s">
        <v>722</v>
      </c>
    </row>
    <row r="97" spans="1:6" ht="18.75" customHeight="1" x14ac:dyDescent="0.2">
      <c r="A97" s="3025"/>
      <c r="B97" s="3011"/>
      <c r="C97" s="3011"/>
      <c r="D97" s="3017"/>
      <c r="E97" s="3035"/>
      <c r="F97" s="255" t="s">
        <v>721</v>
      </c>
    </row>
    <row r="98" spans="1:6" ht="18.75" customHeight="1" x14ac:dyDescent="0.2">
      <c r="A98" s="3025"/>
      <c r="B98" s="3011"/>
      <c r="C98" s="3011"/>
      <c r="D98" s="3017"/>
      <c r="E98" s="3035"/>
      <c r="F98" s="255" t="s">
        <v>720</v>
      </c>
    </row>
    <row r="99" spans="1:6" ht="18.75" customHeight="1" x14ac:dyDescent="0.2">
      <c r="A99" s="3025"/>
      <c r="B99" s="3011"/>
      <c r="C99" s="3011"/>
      <c r="D99" s="3017"/>
      <c r="E99" s="3035"/>
      <c r="F99" s="254" t="s">
        <v>719</v>
      </c>
    </row>
    <row r="100" spans="1:6" ht="18.75" customHeight="1" x14ac:dyDescent="0.2">
      <c r="A100" s="3025"/>
      <c r="B100" s="3012"/>
      <c r="C100" s="3012"/>
      <c r="D100" s="3018"/>
      <c r="E100" s="3036"/>
      <c r="F100" s="253" t="s">
        <v>718</v>
      </c>
    </row>
    <row r="101" spans="1:6" ht="15" customHeight="1" x14ac:dyDescent="0.2">
      <c r="B101" s="240"/>
      <c r="C101" s="240"/>
      <c r="D101" s="239"/>
      <c r="E101" s="238"/>
    </row>
    <row r="102" spans="1:6" ht="19.5" customHeight="1" x14ac:dyDescent="0.2">
      <c r="A102" s="248" t="s">
        <v>717</v>
      </c>
      <c r="C102" s="240"/>
      <c r="D102" s="252"/>
      <c r="E102" s="238"/>
    </row>
    <row r="103" spans="1:6" ht="19.5" customHeight="1" x14ac:dyDescent="0.2">
      <c r="A103" s="3029" t="s">
        <v>236</v>
      </c>
      <c r="B103" s="3030" t="s">
        <v>637</v>
      </c>
      <c r="C103" s="3031"/>
      <c r="D103" s="3032" t="s">
        <v>636</v>
      </c>
      <c r="E103" s="3027" t="s">
        <v>635</v>
      </c>
      <c r="F103" s="3029" t="s">
        <v>634</v>
      </c>
    </row>
    <row r="104" spans="1:6" ht="19.5" customHeight="1" x14ac:dyDescent="0.2">
      <c r="A104" s="3029"/>
      <c r="B104" s="237"/>
      <c r="C104" s="236" t="s">
        <v>633</v>
      </c>
      <c r="D104" s="3033"/>
      <c r="E104" s="3028"/>
      <c r="F104" s="3029"/>
    </row>
    <row r="105" spans="1:6" ht="18.75" customHeight="1" x14ac:dyDescent="0.2">
      <c r="A105" s="3025" t="s">
        <v>654</v>
      </c>
      <c r="B105" s="3026" t="s">
        <v>163</v>
      </c>
      <c r="C105" s="244" t="s">
        <v>703</v>
      </c>
      <c r="D105" s="249" t="s">
        <v>716</v>
      </c>
      <c r="E105" s="243">
        <v>34</v>
      </c>
      <c r="F105" s="242" t="s">
        <v>715</v>
      </c>
    </row>
    <row r="106" spans="1:6" ht="18.75" customHeight="1" x14ac:dyDescent="0.2">
      <c r="A106" s="3025"/>
      <c r="B106" s="3026"/>
      <c r="C106" s="3010" t="s">
        <v>714</v>
      </c>
      <c r="D106" s="3022" t="s">
        <v>713</v>
      </c>
      <c r="E106" s="3034">
        <v>35</v>
      </c>
      <c r="F106" s="230" t="s">
        <v>712</v>
      </c>
    </row>
    <row r="107" spans="1:6" ht="18.75" customHeight="1" x14ac:dyDescent="0.2">
      <c r="A107" s="3025"/>
      <c r="B107" s="3026"/>
      <c r="C107" s="3012"/>
      <c r="D107" s="3024"/>
      <c r="E107" s="3036"/>
      <c r="F107" s="229" t="s">
        <v>711</v>
      </c>
    </row>
    <row r="108" spans="1:6" ht="38.25" customHeight="1" x14ac:dyDescent="0.2">
      <c r="A108" s="3025"/>
      <c r="B108" s="3026"/>
      <c r="C108" s="244" t="s">
        <v>680</v>
      </c>
      <c r="D108" s="249" t="s">
        <v>710</v>
      </c>
      <c r="E108" s="243">
        <v>36</v>
      </c>
      <c r="F108" s="251" t="s">
        <v>709</v>
      </c>
    </row>
    <row r="109" spans="1:6" ht="18.75" customHeight="1" x14ac:dyDescent="0.2">
      <c r="A109" s="3025"/>
      <c r="B109" s="3026"/>
      <c r="C109" s="3010" t="s">
        <v>670</v>
      </c>
      <c r="D109" s="3022" t="s">
        <v>708</v>
      </c>
      <c r="E109" s="3034">
        <v>37</v>
      </c>
      <c r="F109" s="230" t="s">
        <v>707</v>
      </c>
    </row>
    <row r="110" spans="1:6" ht="18.75" customHeight="1" x14ac:dyDescent="0.2">
      <c r="A110" s="3025"/>
      <c r="B110" s="3026"/>
      <c r="C110" s="3012"/>
      <c r="D110" s="3024"/>
      <c r="E110" s="3036"/>
      <c r="F110" s="229" t="s">
        <v>706</v>
      </c>
    </row>
    <row r="111" spans="1:6" ht="18" customHeight="1" x14ac:dyDescent="0.2">
      <c r="A111" s="3025"/>
      <c r="B111" s="3026"/>
      <c r="C111" s="244" t="s">
        <v>664</v>
      </c>
      <c r="D111" s="249" t="s">
        <v>705</v>
      </c>
      <c r="E111" s="243">
        <v>38</v>
      </c>
      <c r="F111" s="233" t="s">
        <v>704</v>
      </c>
    </row>
    <row r="112" spans="1:6" ht="18" customHeight="1" x14ac:dyDescent="0.2">
      <c r="A112" s="3025"/>
      <c r="B112" s="3026" t="s">
        <v>169</v>
      </c>
      <c r="C112" s="3013" t="s">
        <v>703</v>
      </c>
      <c r="D112" s="249" t="s">
        <v>702</v>
      </c>
      <c r="E112" s="243">
        <v>39</v>
      </c>
      <c r="F112" s="242" t="s">
        <v>701</v>
      </c>
    </row>
    <row r="113" spans="1:6" ht="18" customHeight="1" x14ac:dyDescent="0.2">
      <c r="A113" s="3025"/>
      <c r="B113" s="3026"/>
      <c r="C113" s="3014"/>
      <c r="D113" s="249" t="s">
        <v>700</v>
      </c>
      <c r="E113" s="243">
        <v>40</v>
      </c>
      <c r="F113" s="234" t="s">
        <v>699</v>
      </c>
    </row>
    <row r="114" spans="1:6" ht="18" customHeight="1" x14ac:dyDescent="0.2">
      <c r="A114" s="3025"/>
      <c r="B114" s="3026"/>
      <c r="C114" s="3014"/>
      <c r="D114" s="3022" t="s">
        <v>698</v>
      </c>
      <c r="E114" s="3034">
        <v>41</v>
      </c>
      <c r="F114" s="230" t="s">
        <v>697</v>
      </c>
    </row>
    <row r="115" spans="1:6" ht="18" customHeight="1" x14ac:dyDescent="0.2">
      <c r="A115" s="3025"/>
      <c r="B115" s="3026"/>
      <c r="C115" s="3014"/>
      <c r="D115" s="3023"/>
      <c r="E115" s="3035"/>
      <c r="F115" s="231" t="s">
        <v>696</v>
      </c>
    </row>
    <row r="116" spans="1:6" ht="18" customHeight="1" x14ac:dyDescent="0.2">
      <c r="A116" s="3025"/>
      <c r="B116" s="3026"/>
      <c r="C116" s="3014"/>
      <c r="D116" s="3023"/>
      <c r="E116" s="3035"/>
      <c r="F116" s="231" t="s">
        <v>695</v>
      </c>
    </row>
    <row r="117" spans="1:6" ht="18" customHeight="1" x14ac:dyDescent="0.2">
      <c r="A117" s="3025"/>
      <c r="B117" s="3026"/>
      <c r="C117" s="3014"/>
      <c r="D117" s="3023"/>
      <c r="E117" s="3035"/>
      <c r="F117" s="231" t="s">
        <v>694</v>
      </c>
    </row>
    <row r="118" spans="1:6" ht="18" customHeight="1" x14ac:dyDescent="0.2">
      <c r="A118" s="3025"/>
      <c r="B118" s="3026"/>
      <c r="C118" s="3015"/>
      <c r="D118" s="3024"/>
      <c r="E118" s="3036"/>
      <c r="F118" s="229" t="s">
        <v>693</v>
      </c>
    </row>
    <row r="119" spans="1:6" ht="18" customHeight="1" x14ac:dyDescent="0.2">
      <c r="A119" s="3025"/>
      <c r="B119" s="3026"/>
      <c r="C119" s="3013" t="s">
        <v>340</v>
      </c>
      <c r="D119" s="249" t="s">
        <v>692</v>
      </c>
      <c r="E119" s="243">
        <v>42</v>
      </c>
      <c r="F119" s="242" t="s">
        <v>691</v>
      </c>
    </row>
    <row r="120" spans="1:6" ht="18" customHeight="1" x14ac:dyDescent="0.2">
      <c r="A120" s="3025"/>
      <c r="B120" s="3026"/>
      <c r="C120" s="3014"/>
      <c r="D120" s="3022" t="s">
        <v>690</v>
      </c>
      <c r="E120" s="3034">
        <v>43</v>
      </c>
      <c r="F120" s="230" t="s">
        <v>689</v>
      </c>
    </row>
    <row r="121" spans="1:6" ht="18" customHeight="1" x14ac:dyDescent="0.2">
      <c r="A121" s="3025"/>
      <c r="B121" s="3026"/>
      <c r="C121" s="3014"/>
      <c r="D121" s="3023"/>
      <c r="E121" s="3035"/>
      <c r="F121" s="235" t="s">
        <v>688</v>
      </c>
    </row>
    <row r="122" spans="1:6" ht="18" customHeight="1" x14ac:dyDescent="0.2">
      <c r="A122" s="3025"/>
      <c r="B122" s="3026"/>
      <c r="C122" s="3014"/>
      <c r="D122" s="3024"/>
      <c r="E122" s="3036"/>
      <c r="F122" s="229" t="s">
        <v>687</v>
      </c>
    </row>
    <row r="123" spans="1:6" ht="18" customHeight="1" x14ac:dyDescent="0.2">
      <c r="A123" s="3025"/>
      <c r="B123" s="3026"/>
      <c r="C123" s="3014"/>
      <c r="D123" s="3022" t="s">
        <v>686</v>
      </c>
      <c r="E123" s="3034">
        <v>44</v>
      </c>
      <c r="F123" s="230" t="s">
        <v>685</v>
      </c>
    </row>
    <row r="124" spans="1:6" ht="18" customHeight="1" x14ac:dyDescent="0.2">
      <c r="A124" s="3025"/>
      <c r="B124" s="3026"/>
      <c r="C124" s="3014"/>
      <c r="D124" s="3023"/>
      <c r="E124" s="3035"/>
      <c r="F124" s="231" t="s">
        <v>684</v>
      </c>
    </row>
    <row r="125" spans="1:6" ht="18" customHeight="1" x14ac:dyDescent="0.2">
      <c r="A125" s="3025"/>
      <c r="B125" s="3026"/>
      <c r="C125" s="3014"/>
      <c r="D125" s="3023"/>
      <c r="E125" s="3035"/>
      <c r="F125" s="231" t="s">
        <v>683</v>
      </c>
    </row>
    <row r="126" spans="1:6" ht="18" customHeight="1" x14ac:dyDescent="0.2">
      <c r="A126" s="3025"/>
      <c r="B126" s="3026"/>
      <c r="C126" s="3014"/>
      <c r="D126" s="3023"/>
      <c r="E126" s="3035"/>
      <c r="F126" s="231" t="s">
        <v>682</v>
      </c>
    </row>
    <row r="127" spans="1:6" ht="18" customHeight="1" x14ac:dyDescent="0.2">
      <c r="A127" s="3025"/>
      <c r="B127" s="3026"/>
      <c r="C127" s="3015"/>
      <c r="D127" s="3024"/>
      <c r="E127" s="3036"/>
      <c r="F127" s="229" t="s">
        <v>681</v>
      </c>
    </row>
    <row r="128" spans="1:6" ht="18" customHeight="1" x14ac:dyDescent="0.2">
      <c r="A128" s="3025"/>
      <c r="B128" s="3026"/>
      <c r="C128" s="3013" t="s">
        <v>680</v>
      </c>
      <c r="D128" s="3022" t="s">
        <v>679</v>
      </c>
      <c r="E128" s="3034">
        <v>45</v>
      </c>
      <c r="F128" s="230" t="s">
        <v>678</v>
      </c>
    </row>
    <row r="129" spans="1:6" ht="18" customHeight="1" x14ac:dyDescent="0.2">
      <c r="A129" s="3025"/>
      <c r="B129" s="3026"/>
      <c r="C129" s="3014"/>
      <c r="D129" s="3024"/>
      <c r="E129" s="3036"/>
      <c r="F129" s="234" t="s">
        <v>677</v>
      </c>
    </row>
    <row r="130" spans="1:6" ht="18" customHeight="1" x14ac:dyDescent="0.2">
      <c r="A130" s="3025"/>
      <c r="B130" s="3026"/>
      <c r="C130" s="3014"/>
      <c r="D130" s="249" t="s">
        <v>676</v>
      </c>
      <c r="E130" s="243">
        <v>46</v>
      </c>
      <c r="F130" s="242" t="s">
        <v>675</v>
      </c>
    </row>
    <row r="131" spans="1:6" ht="18" customHeight="1" x14ac:dyDescent="0.2">
      <c r="A131" s="3025"/>
      <c r="B131" s="3026"/>
      <c r="C131" s="3014"/>
      <c r="D131" s="3022" t="s">
        <v>674</v>
      </c>
      <c r="E131" s="3034">
        <v>47</v>
      </c>
      <c r="F131" s="230" t="s">
        <v>673</v>
      </c>
    </row>
    <row r="132" spans="1:6" ht="18" customHeight="1" x14ac:dyDescent="0.2">
      <c r="A132" s="3025"/>
      <c r="B132" s="3026"/>
      <c r="C132" s="3014"/>
      <c r="D132" s="3023"/>
      <c r="E132" s="3035"/>
      <c r="F132" s="231" t="s">
        <v>672</v>
      </c>
    </row>
    <row r="133" spans="1:6" ht="18" customHeight="1" x14ac:dyDescent="0.2">
      <c r="A133" s="3025"/>
      <c r="B133" s="3026"/>
      <c r="C133" s="3015"/>
      <c r="D133" s="3024"/>
      <c r="E133" s="3036"/>
      <c r="F133" s="229" t="s">
        <v>671</v>
      </c>
    </row>
    <row r="134" spans="1:6" ht="18" customHeight="1" x14ac:dyDescent="0.2">
      <c r="A134" s="3025"/>
      <c r="B134" s="3026"/>
      <c r="C134" s="3013" t="s">
        <v>670</v>
      </c>
      <c r="D134" s="249" t="s">
        <v>669</v>
      </c>
      <c r="E134" s="243">
        <v>48</v>
      </c>
      <c r="F134" s="242" t="s">
        <v>668</v>
      </c>
    </row>
    <row r="135" spans="1:6" ht="18" customHeight="1" x14ac:dyDescent="0.2">
      <c r="A135" s="3025"/>
      <c r="B135" s="3026"/>
      <c r="C135" s="3014"/>
      <c r="D135" s="3022" t="s">
        <v>667</v>
      </c>
      <c r="E135" s="3034">
        <v>49</v>
      </c>
      <c r="F135" s="230" t="s">
        <v>666</v>
      </c>
    </row>
    <row r="136" spans="1:6" ht="18" customHeight="1" x14ac:dyDescent="0.2">
      <c r="A136" s="3025"/>
      <c r="B136" s="3026"/>
      <c r="C136" s="3015"/>
      <c r="D136" s="3024"/>
      <c r="E136" s="3036"/>
      <c r="F136" s="229" t="s">
        <v>665</v>
      </c>
    </row>
    <row r="137" spans="1:6" ht="18" customHeight="1" x14ac:dyDescent="0.2">
      <c r="A137" s="3025"/>
      <c r="B137" s="3026"/>
      <c r="C137" s="250" t="s">
        <v>664</v>
      </c>
      <c r="D137" s="249" t="s">
        <v>663</v>
      </c>
      <c r="E137" s="243">
        <v>50</v>
      </c>
      <c r="F137" s="242" t="s">
        <v>662</v>
      </c>
    </row>
    <row r="138" spans="1:6" ht="18" customHeight="1" x14ac:dyDescent="0.2">
      <c r="A138" s="3025"/>
      <c r="B138" s="3042" t="s">
        <v>171</v>
      </c>
      <c r="C138" s="3043"/>
      <c r="D138" s="3016" t="s">
        <v>661</v>
      </c>
      <c r="E138" s="3034">
        <v>51</v>
      </c>
      <c r="F138" s="230" t="s">
        <v>639</v>
      </c>
    </row>
    <row r="139" spans="1:6" ht="18" customHeight="1" x14ac:dyDescent="0.2">
      <c r="A139" s="3025"/>
      <c r="B139" s="3044"/>
      <c r="C139" s="3045"/>
      <c r="D139" s="3017"/>
      <c r="E139" s="3035"/>
      <c r="F139" s="231" t="s">
        <v>660</v>
      </c>
    </row>
    <row r="140" spans="1:6" ht="18" customHeight="1" x14ac:dyDescent="0.2">
      <c r="A140" s="3025"/>
      <c r="B140" s="3044"/>
      <c r="C140" s="3045"/>
      <c r="D140" s="3017"/>
      <c r="E140" s="3035"/>
      <c r="F140" s="231" t="s">
        <v>659</v>
      </c>
    </row>
    <row r="141" spans="1:6" ht="18" customHeight="1" x14ac:dyDescent="0.2">
      <c r="A141" s="3025"/>
      <c r="B141" s="3044"/>
      <c r="C141" s="3045"/>
      <c r="D141" s="3017"/>
      <c r="E141" s="3035"/>
      <c r="F141" s="231" t="s">
        <v>658</v>
      </c>
    </row>
    <row r="142" spans="1:6" ht="18" customHeight="1" x14ac:dyDescent="0.2">
      <c r="A142" s="3025"/>
      <c r="B142" s="3044"/>
      <c r="C142" s="3045"/>
      <c r="D142" s="3017"/>
      <c r="E142" s="3035"/>
      <c r="F142" s="231" t="s">
        <v>657</v>
      </c>
    </row>
    <row r="143" spans="1:6" ht="18" customHeight="1" x14ac:dyDescent="0.2">
      <c r="A143" s="3025"/>
      <c r="B143" s="3046"/>
      <c r="C143" s="3047"/>
      <c r="D143" s="3018"/>
      <c r="E143" s="3036"/>
      <c r="F143" s="229" t="s">
        <v>656</v>
      </c>
    </row>
    <row r="144" spans="1:6" ht="15" customHeight="1" x14ac:dyDescent="0.2">
      <c r="B144" s="240"/>
      <c r="C144" s="240"/>
      <c r="D144" s="239"/>
      <c r="E144" s="238"/>
    </row>
    <row r="145" spans="1:6" ht="19.5" customHeight="1" x14ac:dyDescent="0.2">
      <c r="A145" s="248" t="s">
        <v>655</v>
      </c>
      <c r="C145" s="247"/>
      <c r="D145" s="239"/>
      <c r="E145" s="238"/>
    </row>
    <row r="146" spans="1:6" ht="19.5" customHeight="1" x14ac:dyDescent="0.2">
      <c r="A146" s="245" t="s">
        <v>236</v>
      </c>
      <c r="B146" s="3040" t="s">
        <v>637</v>
      </c>
      <c r="C146" s="3041"/>
      <c r="D146" s="236" t="s">
        <v>100</v>
      </c>
      <c r="E146" s="246" t="s">
        <v>635</v>
      </c>
      <c r="F146" s="245" t="s">
        <v>634</v>
      </c>
    </row>
    <row r="147" spans="1:6" ht="18" customHeight="1" x14ac:dyDescent="0.2">
      <c r="A147" s="3025" t="s">
        <v>654</v>
      </c>
      <c r="B147" s="3026" t="s">
        <v>653</v>
      </c>
      <c r="C147" s="3026"/>
      <c r="D147" s="244" t="s">
        <v>652</v>
      </c>
      <c r="E147" s="243">
        <v>52</v>
      </c>
      <c r="F147" s="242" t="s">
        <v>651</v>
      </c>
    </row>
    <row r="148" spans="1:6" ht="18" customHeight="1" x14ac:dyDescent="0.2">
      <c r="A148" s="3025"/>
      <c r="B148" s="3026"/>
      <c r="C148" s="3026"/>
      <c r="D148" s="244" t="s">
        <v>650</v>
      </c>
      <c r="E148" s="243">
        <v>53</v>
      </c>
      <c r="F148" s="242" t="s">
        <v>649</v>
      </c>
    </row>
    <row r="149" spans="1:6" ht="18" customHeight="1" x14ac:dyDescent="0.2">
      <c r="A149" s="3025"/>
      <c r="B149" s="3026"/>
      <c r="C149" s="3026"/>
      <c r="D149" s="244" t="s">
        <v>648</v>
      </c>
      <c r="E149" s="243">
        <v>54</v>
      </c>
      <c r="F149" s="242" t="s">
        <v>647</v>
      </c>
    </row>
    <row r="150" spans="1:6" ht="18" customHeight="1" x14ac:dyDescent="0.2">
      <c r="A150" s="3025"/>
      <c r="B150" s="3026"/>
      <c r="C150" s="3026"/>
      <c r="D150" s="244" t="s">
        <v>646</v>
      </c>
      <c r="E150" s="243">
        <v>55</v>
      </c>
      <c r="F150" s="242" t="s">
        <v>645</v>
      </c>
    </row>
    <row r="151" spans="1:6" ht="18" customHeight="1" x14ac:dyDescent="0.2">
      <c r="A151" s="3025"/>
      <c r="B151" s="3026"/>
      <c r="C151" s="3026"/>
      <c r="D151" s="244" t="s">
        <v>644</v>
      </c>
      <c r="E151" s="243">
        <v>56</v>
      </c>
      <c r="F151" s="242" t="s">
        <v>643</v>
      </c>
    </row>
    <row r="152" spans="1:6" ht="18" customHeight="1" x14ac:dyDescent="0.2">
      <c r="A152" s="3025"/>
      <c r="B152" s="3026"/>
      <c r="C152" s="3026"/>
      <c r="D152" s="244" t="s">
        <v>4643</v>
      </c>
      <c r="E152" s="243">
        <v>57</v>
      </c>
      <c r="F152" s="242" t="s">
        <v>642</v>
      </c>
    </row>
    <row r="153" spans="1:6" ht="38.25" customHeight="1" x14ac:dyDescent="0.2">
      <c r="A153" s="3025"/>
      <c r="B153" s="3026"/>
      <c r="C153" s="3026"/>
      <c r="D153" s="244" t="s">
        <v>641</v>
      </c>
      <c r="E153" s="243">
        <v>58</v>
      </c>
      <c r="F153" s="242" t="s">
        <v>640</v>
      </c>
    </row>
    <row r="154" spans="1:6" ht="38.25" customHeight="1" x14ac:dyDescent="0.2">
      <c r="A154" s="3025"/>
      <c r="B154" s="3026"/>
      <c r="C154" s="3026"/>
      <c r="D154" s="244" t="s">
        <v>6867</v>
      </c>
      <c r="E154" s="1546" t="s">
        <v>6823</v>
      </c>
      <c r="F154" s="242" t="s">
        <v>247</v>
      </c>
    </row>
    <row r="155" spans="1:6" ht="38.25" customHeight="1" x14ac:dyDescent="0.2">
      <c r="A155" s="3025"/>
      <c r="B155" s="3026"/>
      <c r="C155" s="3026"/>
      <c r="D155" s="244" t="s">
        <v>6868</v>
      </c>
      <c r="E155" s="1546" t="s">
        <v>6869</v>
      </c>
      <c r="F155" s="242" t="s">
        <v>247</v>
      </c>
    </row>
    <row r="156" spans="1:6" ht="18" customHeight="1" x14ac:dyDescent="0.2">
      <c r="A156" s="3025"/>
      <c r="B156" s="3026"/>
      <c r="C156" s="3026"/>
      <c r="D156" s="244" t="s">
        <v>184</v>
      </c>
      <c r="E156" s="243">
        <v>59</v>
      </c>
      <c r="F156" s="242" t="s">
        <v>184</v>
      </c>
    </row>
    <row r="157" spans="1:6" ht="18" customHeight="1" x14ac:dyDescent="0.2">
      <c r="A157" s="3025"/>
      <c r="B157" s="3026"/>
      <c r="C157" s="3026"/>
      <c r="D157" s="244" t="s">
        <v>4986</v>
      </c>
      <c r="E157" s="243">
        <v>60</v>
      </c>
      <c r="F157" s="242" t="s">
        <v>639</v>
      </c>
    </row>
    <row r="158" spans="1:6" ht="15" customHeight="1" x14ac:dyDescent="0.2">
      <c r="B158" s="240"/>
      <c r="C158" s="240"/>
      <c r="D158" s="239"/>
      <c r="E158" s="238"/>
    </row>
    <row r="159" spans="1:6" ht="19.5" customHeight="1" x14ac:dyDescent="0.2">
      <c r="A159" s="241" t="s">
        <v>638</v>
      </c>
      <c r="C159" s="240"/>
      <c r="D159" s="239"/>
      <c r="E159" s="238"/>
    </row>
    <row r="160" spans="1:6" ht="8.25" customHeight="1" x14ac:dyDescent="0.2">
      <c r="B160" s="240"/>
      <c r="C160" s="240"/>
      <c r="D160" s="239"/>
      <c r="E160" s="238"/>
    </row>
    <row r="161" spans="1:6" ht="19.5" customHeight="1" x14ac:dyDescent="0.2">
      <c r="A161" s="3029" t="s">
        <v>236</v>
      </c>
      <c r="B161" s="3030" t="s">
        <v>637</v>
      </c>
      <c r="C161" s="3031"/>
      <c r="D161" s="3032" t="s">
        <v>636</v>
      </c>
      <c r="E161" s="3027" t="s">
        <v>635</v>
      </c>
      <c r="F161" s="3007" t="s">
        <v>634</v>
      </c>
    </row>
    <row r="162" spans="1:6" ht="19.5" customHeight="1" x14ac:dyDescent="0.2">
      <c r="A162" s="3029"/>
      <c r="B162" s="237"/>
      <c r="C162" s="236" t="s">
        <v>633</v>
      </c>
      <c r="D162" s="3033"/>
      <c r="E162" s="3028"/>
      <c r="F162" s="3008"/>
    </row>
    <row r="163" spans="1:6" ht="19.5" customHeight="1" x14ac:dyDescent="0.2">
      <c r="A163" s="3009" t="s">
        <v>632</v>
      </c>
      <c r="B163" s="3010" t="s">
        <v>169</v>
      </c>
      <c r="C163" s="3013" t="s">
        <v>44</v>
      </c>
      <c r="D163" s="3016" t="s">
        <v>631</v>
      </c>
      <c r="E163" s="3019">
        <v>61</v>
      </c>
      <c r="F163" s="230" t="s">
        <v>630</v>
      </c>
    </row>
    <row r="164" spans="1:6" ht="19.5" customHeight="1" x14ac:dyDescent="0.2">
      <c r="A164" s="3009"/>
      <c r="B164" s="3011"/>
      <c r="C164" s="3014"/>
      <c r="D164" s="3017"/>
      <c r="E164" s="3020"/>
      <c r="F164" s="231" t="s">
        <v>629</v>
      </c>
    </row>
    <row r="165" spans="1:6" ht="19.5" customHeight="1" x14ac:dyDescent="0.2">
      <c r="A165" s="3009"/>
      <c r="B165" s="3011"/>
      <c r="C165" s="3014"/>
      <c r="D165" s="3017"/>
      <c r="E165" s="3020"/>
      <c r="F165" s="231" t="s">
        <v>628</v>
      </c>
    </row>
    <row r="166" spans="1:6" ht="19.5" customHeight="1" x14ac:dyDescent="0.2">
      <c r="A166" s="3009"/>
      <c r="B166" s="3011"/>
      <c r="C166" s="3014"/>
      <c r="D166" s="3017"/>
      <c r="E166" s="3020"/>
      <c r="F166" s="231" t="s">
        <v>627</v>
      </c>
    </row>
    <row r="167" spans="1:6" ht="19.5" customHeight="1" x14ac:dyDescent="0.2">
      <c r="A167" s="3009"/>
      <c r="B167" s="3011"/>
      <c r="C167" s="3014"/>
      <c r="D167" s="3017"/>
      <c r="E167" s="3020"/>
      <c r="F167" s="235" t="s">
        <v>626</v>
      </c>
    </row>
    <row r="168" spans="1:6" ht="19.5" customHeight="1" x14ac:dyDescent="0.2">
      <c r="A168" s="3009"/>
      <c r="B168" s="3011"/>
      <c r="C168" s="3014"/>
      <c r="D168" s="3017"/>
      <c r="E168" s="3020"/>
      <c r="F168" s="231" t="s">
        <v>625</v>
      </c>
    </row>
    <row r="169" spans="1:6" ht="19.5" customHeight="1" x14ac:dyDescent="0.2">
      <c r="A169" s="3009"/>
      <c r="B169" s="3011"/>
      <c r="C169" s="3014"/>
      <c r="D169" s="3018"/>
      <c r="E169" s="3021"/>
      <c r="F169" s="229" t="s">
        <v>607</v>
      </c>
    </row>
    <row r="170" spans="1:6" ht="19.5" customHeight="1" x14ac:dyDescent="0.2">
      <c r="A170" s="3009"/>
      <c r="B170" s="3011"/>
      <c r="C170" s="3014"/>
      <c r="D170" s="3022" t="s">
        <v>624</v>
      </c>
      <c r="E170" s="3019">
        <v>62</v>
      </c>
      <c r="F170" s="230" t="s">
        <v>623</v>
      </c>
    </row>
    <row r="171" spans="1:6" ht="19.5" customHeight="1" x14ac:dyDescent="0.2">
      <c r="A171" s="3009"/>
      <c r="B171" s="3011"/>
      <c r="C171" s="3014"/>
      <c r="D171" s="3023"/>
      <c r="E171" s="3020"/>
      <c r="F171" s="232" t="s">
        <v>622</v>
      </c>
    </row>
    <row r="172" spans="1:6" ht="19.5" customHeight="1" x14ac:dyDescent="0.2">
      <c r="A172" s="3009"/>
      <c r="B172" s="3011"/>
      <c r="C172" s="3014"/>
      <c r="D172" s="3023"/>
      <c r="E172" s="3020"/>
      <c r="F172" s="231" t="s">
        <v>621</v>
      </c>
    </row>
    <row r="173" spans="1:6" ht="19.5" customHeight="1" x14ac:dyDescent="0.2">
      <c r="A173" s="3009"/>
      <c r="B173" s="3011"/>
      <c r="C173" s="3015"/>
      <c r="D173" s="3024"/>
      <c r="E173" s="3021"/>
      <c r="F173" s="229" t="s">
        <v>604</v>
      </c>
    </row>
    <row r="174" spans="1:6" ht="19.5" customHeight="1" x14ac:dyDescent="0.2">
      <c r="A174" s="3009"/>
      <c r="B174" s="3011"/>
      <c r="C174" s="3013" t="s">
        <v>45</v>
      </c>
      <c r="D174" s="3016" t="s">
        <v>620</v>
      </c>
      <c r="E174" s="3019">
        <v>63</v>
      </c>
      <c r="F174" s="230" t="s">
        <v>619</v>
      </c>
    </row>
    <row r="175" spans="1:6" ht="19.5" customHeight="1" x14ac:dyDescent="0.2">
      <c r="A175" s="3009"/>
      <c r="B175" s="3011"/>
      <c r="C175" s="3014"/>
      <c r="D175" s="3017"/>
      <c r="E175" s="3020"/>
      <c r="F175" s="231" t="s">
        <v>618</v>
      </c>
    </row>
    <row r="176" spans="1:6" ht="19.5" customHeight="1" x14ac:dyDescent="0.2">
      <c r="A176" s="3009"/>
      <c r="B176" s="3011"/>
      <c r="C176" s="3014"/>
      <c r="D176" s="3018"/>
      <c r="E176" s="3021"/>
      <c r="F176" s="234" t="s">
        <v>617</v>
      </c>
    </row>
    <row r="177" spans="1:6" ht="19.5" customHeight="1" x14ac:dyDescent="0.2">
      <c r="A177" s="3009"/>
      <c r="B177" s="3011"/>
      <c r="C177" s="3014"/>
      <c r="D177" s="3016" t="s">
        <v>616</v>
      </c>
      <c r="E177" s="3019">
        <v>64</v>
      </c>
      <c r="F177" s="233" t="s">
        <v>615</v>
      </c>
    </row>
    <row r="178" spans="1:6" ht="19.5" customHeight="1" x14ac:dyDescent="0.2">
      <c r="A178" s="3009"/>
      <c r="B178" s="3011"/>
      <c r="C178" s="3014"/>
      <c r="D178" s="3017"/>
      <c r="E178" s="3020"/>
      <c r="F178" s="231" t="s">
        <v>614</v>
      </c>
    </row>
    <row r="179" spans="1:6" ht="19.5" customHeight="1" x14ac:dyDescent="0.2">
      <c r="A179" s="3009"/>
      <c r="B179" s="3011"/>
      <c r="C179" s="3015"/>
      <c r="D179" s="3018"/>
      <c r="E179" s="3021"/>
      <c r="F179" s="229" t="s">
        <v>613</v>
      </c>
    </row>
    <row r="180" spans="1:6" ht="19.5" customHeight="1" x14ac:dyDescent="0.2">
      <c r="A180" s="3009"/>
      <c r="B180" s="3011"/>
      <c r="C180" s="3013" t="s">
        <v>46</v>
      </c>
      <c r="D180" s="3016" t="s">
        <v>612</v>
      </c>
      <c r="E180" s="3019">
        <v>65</v>
      </c>
      <c r="F180" s="230" t="s">
        <v>611</v>
      </c>
    </row>
    <row r="181" spans="1:6" ht="19.5" customHeight="1" x14ac:dyDescent="0.2">
      <c r="A181" s="3009"/>
      <c r="B181" s="3011"/>
      <c r="C181" s="3014"/>
      <c r="D181" s="3017"/>
      <c r="E181" s="3020"/>
      <c r="F181" s="232" t="s">
        <v>610</v>
      </c>
    </row>
    <row r="182" spans="1:6" ht="19.5" customHeight="1" x14ac:dyDescent="0.2">
      <c r="A182" s="3009"/>
      <c r="B182" s="3011"/>
      <c r="C182" s="3014"/>
      <c r="D182" s="3017"/>
      <c r="E182" s="3020"/>
      <c r="F182" s="231" t="s">
        <v>609</v>
      </c>
    </row>
    <row r="183" spans="1:6" ht="19.5" customHeight="1" x14ac:dyDescent="0.2">
      <c r="A183" s="3009"/>
      <c r="B183" s="3011"/>
      <c r="C183" s="3014"/>
      <c r="D183" s="3017"/>
      <c r="E183" s="3020"/>
      <c r="F183" s="231" t="s">
        <v>608</v>
      </c>
    </row>
    <row r="184" spans="1:6" ht="19.5" customHeight="1" x14ac:dyDescent="0.2">
      <c r="A184" s="3009"/>
      <c r="B184" s="3011"/>
      <c r="C184" s="3014"/>
      <c r="D184" s="3018"/>
      <c r="E184" s="3021"/>
      <c r="F184" s="229" t="s">
        <v>607</v>
      </c>
    </row>
    <row r="185" spans="1:6" ht="19.5" customHeight="1" x14ac:dyDescent="0.2">
      <c r="A185" s="3009"/>
      <c r="B185" s="3011"/>
      <c r="C185" s="3014"/>
      <c r="D185" s="3016" t="s">
        <v>606</v>
      </c>
      <c r="E185" s="3019">
        <v>66</v>
      </c>
      <c r="F185" s="230" t="s">
        <v>605</v>
      </c>
    </row>
    <row r="186" spans="1:6" ht="19.5" customHeight="1" x14ac:dyDescent="0.2">
      <c r="A186" s="3009"/>
      <c r="B186" s="3012"/>
      <c r="C186" s="3015"/>
      <c r="D186" s="3018"/>
      <c r="E186" s="3021"/>
      <c r="F186" s="229" t="s">
        <v>604</v>
      </c>
    </row>
    <row r="189" spans="1:6" ht="19" x14ac:dyDescent="0.2">
      <c r="A189" s="228" t="s">
        <v>603</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F161:F162"/>
    <mergeCell ref="A163:A186"/>
    <mergeCell ref="B163:B186"/>
    <mergeCell ref="C163:C173"/>
    <mergeCell ref="D163:D169"/>
    <mergeCell ref="E163:E169"/>
    <mergeCell ref="D170:D173"/>
    <mergeCell ref="E170:E173"/>
    <mergeCell ref="C174:C179"/>
    <mergeCell ref="D174:D176"/>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topLeftCell="DY1" zoomScale="125" zoomScaleNormal="70" zoomScaleSheetLayoutView="262" workbookViewId="0">
      <selection activeCell="EM8" sqref="EM8"/>
    </sheetView>
  </sheetViews>
  <sheetFormatPr defaultColWidth="9" defaultRowHeight="12" x14ac:dyDescent="0.2"/>
  <cols>
    <col min="1" max="2" width="6.90625" style="438" customWidth="1"/>
    <col min="3" max="3" width="7" style="438" customWidth="1"/>
    <col min="4" max="4" width="9.6328125" style="438" customWidth="1"/>
    <col min="5" max="5" width="7.453125" style="439" customWidth="1"/>
    <col min="6" max="6" width="19.08984375" style="438" customWidth="1"/>
    <col min="7" max="9" width="4" style="438" customWidth="1"/>
    <col min="10" max="27" width="4" style="439" customWidth="1"/>
    <col min="28" max="28" width="8.36328125" style="439" customWidth="1"/>
    <col min="29" max="33" width="8.36328125" style="438" customWidth="1"/>
    <col min="34" max="39" width="8.08984375" style="438" customWidth="1"/>
    <col min="40" max="47" width="6.08984375" style="438" customWidth="1"/>
    <col min="48" max="52" width="9.6328125" style="439" customWidth="1"/>
    <col min="53" max="56" width="9.6328125" style="438" customWidth="1"/>
    <col min="57" max="57" width="9.6328125" style="439" customWidth="1"/>
    <col min="58" max="62" width="9.6328125" style="438" customWidth="1"/>
    <col min="63" max="63" width="4" style="438" customWidth="1"/>
    <col min="64" max="77" width="4" style="439" customWidth="1"/>
    <col min="78" max="82" width="4" style="438" customWidth="1"/>
    <col min="83" max="99" width="10.6328125" style="438" customWidth="1"/>
    <col min="100" max="100" width="4" style="438" customWidth="1"/>
    <col min="101" max="101" width="8.08984375" style="438" customWidth="1"/>
    <col min="102" max="102" width="4.08984375" style="438" customWidth="1"/>
    <col min="103" max="103" width="4" style="438" customWidth="1"/>
    <col min="104" max="104" width="4.08984375" style="438" customWidth="1"/>
    <col min="105" max="105" width="4" style="438" customWidth="1"/>
    <col min="106" max="106" width="4.08984375" style="438" customWidth="1"/>
    <col min="107" max="107" width="4" style="438" customWidth="1"/>
    <col min="108" max="108" width="4.08984375" style="438" customWidth="1"/>
    <col min="109" max="109" width="4" style="438" customWidth="1"/>
    <col min="110" max="110" width="4.08984375" style="438" customWidth="1"/>
    <col min="111" max="111" width="4" style="438" customWidth="1"/>
    <col min="112" max="112" width="4.08984375" style="438" customWidth="1"/>
    <col min="113" max="116" width="4" style="438" customWidth="1"/>
    <col min="117" max="135" width="4" style="439" customWidth="1"/>
    <col min="136" max="144" width="4" style="438" customWidth="1"/>
    <col min="145" max="150" width="8.08984375" style="438" customWidth="1"/>
    <col min="151" max="152" width="4" style="438" customWidth="1"/>
    <col min="153" max="160" width="5" style="438" customWidth="1"/>
    <col min="161" max="167" width="4" style="438" customWidth="1"/>
    <col min="168" max="168" width="5" style="438" customWidth="1"/>
    <col min="169" max="172" width="8.08984375" style="438" customWidth="1"/>
    <col min="173" max="173" width="5" style="438" customWidth="1"/>
    <col min="174" max="177" width="8.08984375" style="438" customWidth="1"/>
    <col min="178" max="178" width="4.90625" style="438" customWidth="1"/>
    <col min="179" max="180" width="8.08984375" style="438" customWidth="1"/>
    <col min="181" max="181" width="5" style="438" customWidth="1"/>
    <col min="182" max="187" width="8.26953125" style="438" customWidth="1"/>
    <col min="188" max="189" width="5" style="438" customWidth="1"/>
    <col min="190" max="190" width="9" style="438"/>
    <col min="191" max="16384" width="9" style="929"/>
  </cols>
  <sheetData>
    <row r="1" spans="1:190" x14ac:dyDescent="0.2">
      <c r="D1" s="478" t="s">
        <v>1169</v>
      </c>
      <c r="E1" s="478"/>
      <c r="CE1" s="479"/>
      <c r="CF1" s="479"/>
      <c r="CG1" s="479"/>
      <c r="CM1" s="479"/>
      <c r="CP1" s="479"/>
      <c r="DI1" s="479"/>
      <c r="DJ1" s="479"/>
      <c r="DK1" s="479"/>
    </row>
    <row r="2" spans="1:190" ht="21" customHeight="1" x14ac:dyDescent="0.2">
      <c r="D2" s="478" t="s">
        <v>1168</v>
      </c>
      <c r="E2" s="478"/>
    </row>
    <row r="3" spans="1:190" ht="21" customHeight="1" x14ac:dyDescent="0.2">
      <c r="D3" s="478" t="s">
        <v>397</v>
      </c>
      <c r="E3" s="478"/>
      <c r="FE3" s="477"/>
    </row>
    <row r="4" spans="1:190" s="930" customFormat="1" ht="20.25" customHeight="1" x14ac:dyDescent="0.2">
      <c r="A4" s="476"/>
      <c r="B4" s="476"/>
      <c r="C4" s="476"/>
      <c r="D4" s="3087" t="s">
        <v>517</v>
      </c>
      <c r="E4" s="3087" t="s">
        <v>515</v>
      </c>
      <c r="F4" s="3087" t="s">
        <v>513</v>
      </c>
      <c r="G4" s="3078" t="s">
        <v>1167</v>
      </c>
      <c r="H4" s="3079"/>
      <c r="I4" s="3080"/>
      <c r="J4" s="3086" t="s">
        <v>1166</v>
      </c>
      <c r="K4" s="3086"/>
      <c r="L4" s="3086"/>
      <c r="M4" s="3086"/>
      <c r="N4" s="3086"/>
      <c r="O4" s="3086" t="s">
        <v>1165</v>
      </c>
      <c r="P4" s="3086"/>
      <c r="Q4" s="3086"/>
      <c r="R4" s="3086"/>
      <c r="S4" s="3086"/>
      <c r="T4" s="3086"/>
      <c r="U4" s="3086"/>
      <c r="V4" s="3086"/>
      <c r="W4" s="3086"/>
      <c r="X4" s="3086"/>
      <c r="Y4" s="3078" t="s">
        <v>4656</v>
      </c>
      <c r="Z4" s="3079"/>
      <c r="AA4" s="3080"/>
      <c r="AB4" s="3086" t="s">
        <v>1164</v>
      </c>
      <c r="AC4" s="3086"/>
      <c r="AD4" s="3086"/>
      <c r="AE4" s="3086"/>
      <c r="AF4" s="3086"/>
      <c r="AG4" s="3086"/>
      <c r="AH4" s="3086" t="s">
        <v>1163</v>
      </c>
      <c r="AI4" s="3086"/>
      <c r="AJ4" s="3086"/>
      <c r="AK4" s="3086"/>
      <c r="AL4" s="3092"/>
      <c r="AM4" s="3092"/>
      <c r="AN4" s="3088" t="s">
        <v>1162</v>
      </c>
      <c r="AO4" s="3088"/>
      <c r="AP4" s="3088"/>
      <c r="AQ4" s="3088"/>
      <c r="AR4" s="3088" t="s">
        <v>1161</v>
      </c>
      <c r="AS4" s="3088"/>
      <c r="AT4" s="3088"/>
      <c r="AU4" s="3088"/>
      <c r="AV4" s="3089" t="s">
        <v>1160</v>
      </c>
      <c r="AW4" s="3090"/>
      <c r="AX4" s="3090"/>
      <c r="AY4" s="3090"/>
      <c r="AZ4" s="3090"/>
      <c r="BA4" s="3090"/>
      <c r="BB4" s="3090"/>
      <c r="BC4" s="3090"/>
      <c r="BD4" s="3090"/>
      <c r="BE4" s="3090"/>
      <c r="BF4" s="3090"/>
      <c r="BG4" s="3090"/>
      <c r="BH4" s="3090"/>
      <c r="BI4" s="3090"/>
      <c r="BJ4" s="3091"/>
      <c r="BK4" s="3087" t="s">
        <v>1159</v>
      </c>
      <c r="BL4" s="3086" t="s">
        <v>82</v>
      </c>
      <c r="BM4" s="3086"/>
      <c r="BN4" s="3086"/>
      <c r="BO4" s="3086"/>
      <c r="BP4" s="3086" t="s">
        <v>1158</v>
      </c>
      <c r="BQ4" s="3086"/>
      <c r="BR4" s="3086"/>
      <c r="BS4" s="3086"/>
      <c r="BT4" s="3086"/>
      <c r="BU4" s="3086"/>
      <c r="BV4" s="3086"/>
      <c r="BW4" s="3086"/>
      <c r="BX4" s="3068" t="s">
        <v>1157</v>
      </c>
      <c r="BY4" s="3088" t="s">
        <v>1156</v>
      </c>
      <c r="BZ4" s="3088"/>
      <c r="CA4" s="3088"/>
      <c r="CB4" s="3088"/>
      <c r="CC4" s="3088"/>
      <c r="CD4" s="3088"/>
      <c r="CE4" s="3086" t="s">
        <v>1155</v>
      </c>
      <c r="CF4" s="3086"/>
      <c r="CG4" s="3086"/>
      <c r="CH4" s="3086"/>
      <c r="CI4" s="3086"/>
      <c r="CJ4" s="3086"/>
      <c r="CK4" s="3086"/>
      <c r="CL4" s="3086" t="s">
        <v>1154</v>
      </c>
      <c r="CM4" s="3086"/>
      <c r="CN4" s="3086"/>
      <c r="CO4" s="3086"/>
      <c r="CP4" s="3086"/>
      <c r="CQ4" s="3086"/>
      <c r="CR4" s="3086"/>
      <c r="CS4" s="3086"/>
      <c r="CT4" s="3086"/>
      <c r="CU4" s="3092"/>
      <c r="CV4" s="3093" t="s">
        <v>96</v>
      </c>
      <c r="CW4" s="3084"/>
      <c r="CX4" s="3084"/>
      <c r="CY4" s="3084"/>
      <c r="CZ4" s="3084"/>
      <c r="DA4" s="3084"/>
      <c r="DB4" s="3084"/>
      <c r="DC4" s="3084"/>
      <c r="DD4" s="3084"/>
      <c r="DE4" s="3084"/>
      <c r="DF4" s="3084"/>
      <c r="DG4" s="3084"/>
      <c r="DH4" s="3084"/>
      <c r="DI4" s="3084"/>
      <c r="DJ4" s="3084"/>
      <c r="DK4" s="3084"/>
      <c r="DL4" s="3084"/>
      <c r="DM4" s="3084"/>
      <c r="DN4" s="3084"/>
      <c r="DO4" s="3085"/>
      <c r="DP4" s="3111" t="s">
        <v>26</v>
      </c>
      <c r="DQ4" s="3112"/>
      <c r="DR4" s="3112"/>
      <c r="DS4" s="3112"/>
      <c r="DT4" s="3112"/>
      <c r="DU4" s="3112"/>
      <c r="DV4" s="3112"/>
      <c r="DW4" s="3112"/>
      <c r="DX4" s="3112"/>
      <c r="DY4" s="3112"/>
      <c r="DZ4" s="3112"/>
      <c r="EA4" s="3112"/>
      <c r="EB4" s="3112"/>
      <c r="EC4" s="3112"/>
      <c r="ED4" s="3112"/>
      <c r="EE4" s="3112"/>
      <c r="EF4" s="3112"/>
      <c r="EG4" s="3112"/>
      <c r="EH4" s="3112"/>
      <c r="EI4" s="3112"/>
      <c r="EJ4" s="3112"/>
      <c r="EK4" s="3112"/>
      <c r="EL4" s="3112"/>
      <c r="EM4" s="3112"/>
      <c r="EN4" s="3112"/>
      <c r="EO4" s="3112"/>
      <c r="EP4" s="3112"/>
      <c r="EQ4" s="3112"/>
      <c r="ER4" s="3112"/>
      <c r="ES4" s="3112"/>
      <c r="ET4" s="3112"/>
      <c r="EU4" s="3112"/>
      <c r="EV4" s="3113"/>
      <c r="EW4" s="3101" t="s">
        <v>1148</v>
      </c>
      <c r="EX4" s="3101"/>
      <c r="EY4" s="3101"/>
      <c r="EZ4" s="3101"/>
      <c r="FA4" s="3101"/>
      <c r="FB4" s="3101"/>
      <c r="FC4" s="3101"/>
      <c r="FD4" s="3101"/>
      <c r="FE4" s="3068" t="s">
        <v>1153</v>
      </c>
      <c r="FF4" s="3105" t="s">
        <v>4737</v>
      </c>
      <c r="FG4" s="3102" t="s">
        <v>4919</v>
      </c>
      <c r="FH4" s="3102"/>
      <c r="FI4" s="3102"/>
      <c r="FJ4" s="3102"/>
      <c r="FK4" s="3102"/>
      <c r="FL4" s="3101"/>
      <c r="FM4" s="3101"/>
      <c r="FN4" s="3101"/>
      <c r="FO4" s="3101"/>
      <c r="FP4" s="3101"/>
      <c r="FQ4" s="3101"/>
      <c r="FR4" s="3101"/>
      <c r="FS4" s="3101"/>
      <c r="FT4" s="3101"/>
      <c r="FU4" s="3101"/>
      <c r="FV4" s="3101"/>
      <c r="FW4" s="3101"/>
      <c r="FX4" s="3101"/>
      <c r="FY4" s="3101"/>
      <c r="FZ4" s="3101"/>
      <c r="GA4" s="3101"/>
      <c r="GB4" s="3101"/>
      <c r="GC4" s="3101"/>
      <c r="GD4" s="3101"/>
      <c r="GE4" s="3101"/>
      <c r="GF4" s="3101"/>
      <c r="GG4" s="3101"/>
      <c r="GH4" s="476"/>
    </row>
    <row r="5" spans="1:190" s="910" customFormat="1" ht="29.25" customHeight="1" x14ac:dyDescent="0.2">
      <c r="A5" s="475"/>
      <c r="B5" s="475"/>
      <c r="C5" s="475"/>
      <c r="D5" s="3087"/>
      <c r="E5" s="3087"/>
      <c r="F5" s="3087"/>
      <c r="G5" s="3081"/>
      <c r="H5" s="3082"/>
      <c r="I5" s="3110"/>
      <c r="J5" s="3087" t="s">
        <v>191</v>
      </c>
      <c r="K5" s="3086" t="s">
        <v>1152</v>
      </c>
      <c r="L5" s="3086"/>
      <c r="M5" s="3086"/>
      <c r="N5" s="3092"/>
      <c r="O5" s="3087" t="s">
        <v>191</v>
      </c>
      <c r="P5" s="3093" t="s">
        <v>1152</v>
      </c>
      <c r="Q5" s="3084"/>
      <c r="R5" s="3084"/>
      <c r="S5" s="3084"/>
      <c r="T5" s="3084"/>
      <c r="U5" s="3084"/>
      <c r="V5" s="3084"/>
      <c r="W5" s="3084"/>
      <c r="X5" s="3080"/>
      <c r="Y5" s="3081"/>
      <c r="Z5" s="3082"/>
      <c r="AA5" s="3083"/>
      <c r="AB5" s="3088" t="s">
        <v>96</v>
      </c>
      <c r="AC5" s="3088"/>
      <c r="AD5" s="3088" t="s">
        <v>1151</v>
      </c>
      <c r="AE5" s="3088"/>
      <c r="AF5" s="3088" t="s">
        <v>98</v>
      </c>
      <c r="AG5" s="3088"/>
      <c r="AH5" s="911"/>
      <c r="AI5" s="912"/>
      <c r="AJ5" s="912"/>
      <c r="AK5" s="913"/>
      <c r="AL5" s="914"/>
      <c r="AM5" s="915"/>
      <c r="AN5" s="3088"/>
      <c r="AO5" s="3088"/>
      <c r="AP5" s="3088"/>
      <c r="AQ5" s="3088"/>
      <c r="AR5" s="3088"/>
      <c r="AS5" s="3088"/>
      <c r="AT5" s="3088"/>
      <c r="AU5" s="3088"/>
      <c r="AV5" s="3086" t="s">
        <v>96</v>
      </c>
      <c r="AW5" s="3086"/>
      <c r="AX5" s="3086"/>
      <c r="AY5" s="3092"/>
      <c r="AZ5" s="3092"/>
      <c r="BA5" s="3093" t="s">
        <v>1150</v>
      </c>
      <c r="BB5" s="3084"/>
      <c r="BC5" s="3084"/>
      <c r="BD5" s="3079"/>
      <c r="BE5" s="3080"/>
      <c r="BF5" s="3089" t="s">
        <v>1148</v>
      </c>
      <c r="BG5" s="3090"/>
      <c r="BH5" s="3090"/>
      <c r="BI5" s="3094"/>
      <c r="BJ5" s="3095"/>
      <c r="BK5" s="3087"/>
      <c r="BL5" s="3086"/>
      <c r="BM5" s="3086"/>
      <c r="BN5" s="3086"/>
      <c r="BO5" s="3086"/>
      <c r="BP5" s="3086"/>
      <c r="BQ5" s="3086"/>
      <c r="BR5" s="3086"/>
      <c r="BS5" s="3086"/>
      <c r="BT5" s="3086"/>
      <c r="BU5" s="3086"/>
      <c r="BV5" s="3086"/>
      <c r="BW5" s="3086"/>
      <c r="BX5" s="3070"/>
      <c r="BY5" s="3088"/>
      <c r="BZ5" s="3088"/>
      <c r="CA5" s="3088"/>
      <c r="CB5" s="3088"/>
      <c r="CC5" s="3088"/>
      <c r="CD5" s="3088"/>
      <c r="CE5" s="3086"/>
      <c r="CF5" s="3086"/>
      <c r="CG5" s="3086"/>
      <c r="CH5" s="3086"/>
      <c r="CI5" s="3086"/>
      <c r="CJ5" s="3086"/>
      <c r="CK5" s="3092"/>
      <c r="CL5" s="3086" t="s">
        <v>1149</v>
      </c>
      <c r="CM5" s="3086"/>
      <c r="CN5" s="3086"/>
      <c r="CO5" s="3086" t="s">
        <v>1148</v>
      </c>
      <c r="CP5" s="3086"/>
      <c r="CQ5" s="3086"/>
      <c r="CR5" s="3068" t="s">
        <v>846</v>
      </c>
      <c r="CS5" s="3068" t="s">
        <v>1147</v>
      </c>
      <c r="CT5" s="3068" t="s">
        <v>1146</v>
      </c>
      <c r="CU5" s="3070" t="s">
        <v>71</v>
      </c>
      <c r="CV5" s="3093" t="s">
        <v>285</v>
      </c>
      <c r="CW5" s="3084"/>
      <c r="CX5" s="3084"/>
      <c r="CY5" s="3085"/>
      <c r="CZ5" s="3093" t="s">
        <v>44</v>
      </c>
      <c r="DA5" s="3084"/>
      <c r="DB5" s="3085"/>
      <c r="DC5" s="3093" t="s">
        <v>45</v>
      </c>
      <c r="DD5" s="3084"/>
      <c r="DE5" s="3085"/>
      <c r="DF5" s="3093" t="s">
        <v>46</v>
      </c>
      <c r="DG5" s="3084"/>
      <c r="DH5" s="3085"/>
      <c r="DI5" s="3089" t="s">
        <v>1145</v>
      </c>
      <c r="DJ5" s="3090"/>
      <c r="DK5" s="3090"/>
      <c r="DL5" s="3090"/>
      <c r="DM5" s="3090"/>
      <c r="DN5" s="3090"/>
      <c r="DO5" s="3091"/>
      <c r="DP5" s="3093" t="s">
        <v>149</v>
      </c>
      <c r="DQ5" s="3084"/>
      <c r="DR5" s="3084"/>
      <c r="DS5" s="3085"/>
      <c r="DT5" s="3088" t="s">
        <v>162</v>
      </c>
      <c r="DU5" s="3088"/>
      <c r="DV5" s="3088"/>
      <c r="DW5" s="3088"/>
      <c r="DX5" s="3088"/>
      <c r="DY5" s="3088"/>
      <c r="DZ5" s="3088"/>
      <c r="EA5" s="3088"/>
      <c r="EB5" s="3088"/>
      <c r="EC5" s="3088"/>
      <c r="ED5" s="3088"/>
      <c r="EE5" s="3088"/>
      <c r="EF5" s="3089" t="s">
        <v>907</v>
      </c>
      <c r="EG5" s="3090"/>
      <c r="EH5" s="3090"/>
      <c r="EI5" s="3090"/>
      <c r="EJ5" s="3090"/>
      <c r="EK5" s="3090"/>
      <c r="EL5" s="3090"/>
      <c r="EM5" s="3090"/>
      <c r="EN5" s="3090"/>
      <c r="EO5" s="3090"/>
      <c r="EP5" s="3090"/>
      <c r="EQ5" s="3090"/>
      <c r="ER5" s="3090"/>
      <c r="ES5" s="3090"/>
      <c r="ET5" s="3090"/>
      <c r="EU5" s="3090"/>
      <c r="EV5" s="3091"/>
      <c r="EW5" s="3093" t="s">
        <v>44</v>
      </c>
      <c r="EX5" s="3084"/>
      <c r="EY5" s="3084"/>
      <c r="EZ5" s="3085"/>
      <c r="FA5" s="3093" t="s">
        <v>45</v>
      </c>
      <c r="FB5" s="3084"/>
      <c r="FC5" s="3093" t="s">
        <v>46</v>
      </c>
      <c r="FD5" s="3085"/>
      <c r="FE5" s="3070"/>
      <c r="FF5" s="3106"/>
      <c r="FG5" s="3103" t="s">
        <v>4920</v>
      </c>
      <c r="FH5" s="3103" t="s">
        <v>4921</v>
      </c>
      <c r="FI5" s="3103" t="s">
        <v>4922</v>
      </c>
      <c r="FJ5" s="3103" t="s">
        <v>4923</v>
      </c>
      <c r="FK5" s="3103" t="s">
        <v>4924</v>
      </c>
      <c r="FL5" s="3114" t="s">
        <v>1144</v>
      </c>
      <c r="FM5" s="3085" t="s">
        <v>61</v>
      </c>
      <c r="FN5" s="3086"/>
      <c r="FO5" s="3086"/>
      <c r="FP5" s="3086"/>
      <c r="FQ5" s="3114" t="s">
        <v>4987</v>
      </c>
      <c r="FR5" s="3085" t="s">
        <v>61</v>
      </c>
      <c r="FS5" s="3086"/>
      <c r="FT5" s="3086"/>
      <c r="FU5" s="3086"/>
      <c r="FV5" s="3099" t="s">
        <v>892</v>
      </c>
      <c r="FW5" s="916" t="s">
        <v>1143</v>
      </c>
      <c r="FX5" s="1025"/>
      <c r="FY5" s="3096" t="s">
        <v>4738</v>
      </c>
      <c r="FZ5" s="3085" t="s">
        <v>4739</v>
      </c>
      <c r="GA5" s="3086"/>
      <c r="GB5" s="3086"/>
      <c r="GC5" s="3086"/>
      <c r="GD5" s="3086"/>
      <c r="GE5" s="3086"/>
      <c r="GF5" s="3098" t="s">
        <v>4743</v>
      </c>
      <c r="GG5" s="3098" t="s">
        <v>4988</v>
      </c>
      <c r="GH5" s="475"/>
    </row>
    <row r="6" spans="1:190" s="910" customFormat="1" ht="29.25" customHeight="1" x14ac:dyDescent="0.2">
      <c r="C6" s="554"/>
      <c r="D6" s="3087"/>
      <c r="E6" s="3087"/>
      <c r="F6" s="3087"/>
      <c r="G6" s="3075" t="s">
        <v>943</v>
      </c>
      <c r="H6" s="3075" t="s">
        <v>942</v>
      </c>
      <c r="I6" s="3075" t="s">
        <v>4925</v>
      </c>
      <c r="J6" s="3087"/>
      <c r="K6" s="3075" t="s">
        <v>1140</v>
      </c>
      <c r="L6" s="3075" t="s">
        <v>1139</v>
      </c>
      <c r="M6" s="3075" t="s">
        <v>1138</v>
      </c>
      <c r="N6" s="3073" t="s">
        <v>1129</v>
      </c>
      <c r="O6" s="3087"/>
      <c r="P6" s="3075" t="s">
        <v>1137</v>
      </c>
      <c r="Q6" s="3075" t="s">
        <v>1136</v>
      </c>
      <c r="R6" s="3075" t="s">
        <v>1135</v>
      </c>
      <c r="S6" s="3075" t="s">
        <v>1134</v>
      </c>
      <c r="T6" s="3075" t="s">
        <v>1133</v>
      </c>
      <c r="U6" s="3075" t="s">
        <v>1132</v>
      </c>
      <c r="V6" s="3075" t="s">
        <v>1131</v>
      </c>
      <c r="W6" s="3068" t="s">
        <v>1130</v>
      </c>
      <c r="X6" s="3073" t="s">
        <v>1129</v>
      </c>
      <c r="Y6" s="3068" t="s">
        <v>190</v>
      </c>
      <c r="Z6" s="3068" t="s">
        <v>194</v>
      </c>
      <c r="AA6" s="3070" t="s">
        <v>71</v>
      </c>
      <c r="AB6" s="3068" t="s">
        <v>21</v>
      </c>
      <c r="AC6" s="3075" t="s">
        <v>22</v>
      </c>
      <c r="AD6" s="3068" t="s">
        <v>21</v>
      </c>
      <c r="AE6" s="3068" t="s">
        <v>22</v>
      </c>
      <c r="AF6" s="3068" t="s">
        <v>21</v>
      </c>
      <c r="AG6" s="3068" t="s">
        <v>22</v>
      </c>
      <c r="AH6" s="3068" t="s">
        <v>1079</v>
      </c>
      <c r="AI6" s="3068" t="s">
        <v>1082</v>
      </c>
      <c r="AJ6" s="3068" t="s">
        <v>1081</v>
      </c>
      <c r="AK6" s="3070" t="s">
        <v>1080</v>
      </c>
      <c r="AL6" s="917"/>
      <c r="AM6" s="918"/>
      <c r="AN6" s="3076" t="s">
        <v>1125</v>
      </c>
      <c r="AO6" s="919"/>
      <c r="AP6" s="3068" t="s">
        <v>1124</v>
      </c>
      <c r="AQ6" s="3068" t="s">
        <v>1123</v>
      </c>
      <c r="AR6" s="3076" t="s">
        <v>1125</v>
      </c>
      <c r="AS6" s="920"/>
      <c r="AT6" s="3068" t="s">
        <v>1124</v>
      </c>
      <c r="AU6" s="3068" t="s">
        <v>1123</v>
      </c>
      <c r="AV6" s="3068" t="s">
        <v>1122</v>
      </c>
      <c r="AW6" s="3068" t="s">
        <v>1121</v>
      </c>
      <c r="AX6" s="3068" t="s">
        <v>1120</v>
      </c>
      <c r="AY6" s="3077" t="s">
        <v>1119</v>
      </c>
      <c r="AZ6" s="921"/>
      <c r="BA6" s="3068" t="s">
        <v>1122</v>
      </c>
      <c r="BB6" s="3068" t="s">
        <v>1121</v>
      </c>
      <c r="BC6" s="3068" t="s">
        <v>1120</v>
      </c>
      <c r="BD6" s="3077" t="s">
        <v>1119</v>
      </c>
      <c r="BE6" s="921"/>
      <c r="BF6" s="3068" t="s">
        <v>1122</v>
      </c>
      <c r="BG6" s="3068" t="s">
        <v>1121</v>
      </c>
      <c r="BH6" s="3068" t="s">
        <v>1120</v>
      </c>
      <c r="BI6" s="3077" t="s">
        <v>1119</v>
      </c>
      <c r="BJ6" s="921"/>
      <c r="BK6" s="3087"/>
      <c r="BL6" s="3068" t="s">
        <v>83</v>
      </c>
      <c r="BM6" s="3068" t="s">
        <v>84</v>
      </c>
      <c r="BN6" s="3068" t="s">
        <v>85</v>
      </c>
      <c r="BO6" s="3068" t="s">
        <v>86</v>
      </c>
      <c r="BP6" s="3068" t="s">
        <v>1117</v>
      </c>
      <c r="BQ6" s="3068" t="s">
        <v>88</v>
      </c>
      <c r="BR6" s="3068" t="s">
        <v>89</v>
      </c>
      <c r="BS6" s="3068" t="s">
        <v>90</v>
      </c>
      <c r="BT6" s="3068" t="s">
        <v>91</v>
      </c>
      <c r="BU6" s="3068" t="s">
        <v>92</v>
      </c>
      <c r="BV6" s="3068" t="s">
        <v>93</v>
      </c>
      <c r="BW6" s="3068" t="s">
        <v>94</v>
      </c>
      <c r="BX6" s="3070"/>
      <c r="BY6" s="3071" t="s">
        <v>1116</v>
      </c>
      <c r="BZ6" s="3071" t="s">
        <v>1115</v>
      </c>
      <c r="CA6" s="3071" t="s">
        <v>1114</v>
      </c>
      <c r="CB6" s="3071" t="s">
        <v>1113</v>
      </c>
      <c r="CC6" s="3071" t="s">
        <v>1112</v>
      </c>
      <c r="CD6" s="3071" t="s">
        <v>780</v>
      </c>
      <c r="CE6" s="3068" t="s">
        <v>1111</v>
      </c>
      <c r="CF6" s="3068" t="s">
        <v>1110</v>
      </c>
      <c r="CG6" s="3068" t="s">
        <v>1109</v>
      </c>
      <c r="CH6" s="3068" t="s">
        <v>1108</v>
      </c>
      <c r="CI6" s="3068" t="s">
        <v>1107</v>
      </c>
      <c r="CJ6" s="3068" t="s">
        <v>853</v>
      </c>
      <c r="CK6" s="3070" t="s">
        <v>71</v>
      </c>
      <c r="CL6" s="3068" t="s">
        <v>955</v>
      </c>
      <c r="CM6" s="3068" t="s">
        <v>849</v>
      </c>
      <c r="CN6" s="3068" t="s">
        <v>780</v>
      </c>
      <c r="CO6" s="3068" t="s">
        <v>955</v>
      </c>
      <c r="CP6" s="3068" t="s">
        <v>849</v>
      </c>
      <c r="CQ6" s="3068" t="s">
        <v>780</v>
      </c>
      <c r="CR6" s="3070"/>
      <c r="CS6" s="3070"/>
      <c r="CT6" s="3070"/>
      <c r="CU6" s="3070"/>
      <c r="CV6" s="3068" t="s">
        <v>830</v>
      </c>
      <c r="CW6" s="3068" t="s">
        <v>1106</v>
      </c>
      <c r="CX6" s="3068" t="s">
        <v>1105</v>
      </c>
      <c r="CY6" s="3068" t="s">
        <v>1010</v>
      </c>
      <c r="CZ6" s="3068" t="s">
        <v>821</v>
      </c>
      <c r="DA6" s="3068" t="s">
        <v>818</v>
      </c>
      <c r="DB6" s="3068" t="s">
        <v>1104</v>
      </c>
      <c r="DC6" s="3068" t="s">
        <v>1103</v>
      </c>
      <c r="DD6" s="3068" t="s">
        <v>1102</v>
      </c>
      <c r="DE6" s="3068" t="s">
        <v>808</v>
      </c>
      <c r="DF6" s="3068" t="s">
        <v>806</v>
      </c>
      <c r="DG6" s="3068" t="s">
        <v>804</v>
      </c>
      <c r="DH6" s="3068" t="s">
        <v>1101</v>
      </c>
      <c r="DI6" s="3068" t="s">
        <v>1100</v>
      </c>
      <c r="DJ6" s="3068" t="s">
        <v>1099</v>
      </c>
      <c r="DK6" s="3068" t="s">
        <v>1098</v>
      </c>
      <c r="DL6" s="3068" t="s">
        <v>1097</v>
      </c>
      <c r="DM6" s="3068" t="s">
        <v>784</v>
      </c>
      <c r="DN6" s="3068" t="s">
        <v>1096</v>
      </c>
      <c r="DO6" s="3068" t="s">
        <v>780</v>
      </c>
      <c r="DP6" s="3068" t="s">
        <v>759</v>
      </c>
      <c r="DQ6" s="3068" t="s">
        <v>751</v>
      </c>
      <c r="DR6" s="3068" t="s">
        <v>1056</v>
      </c>
      <c r="DS6" s="3068" t="s">
        <v>726</v>
      </c>
      <c r="DT6" s="3071" t="s">
        <v>701</v>
      </c>
      <c r="DU6" s="3068" t="s">
        <v>699</v>
      </c>
      <c r="DV6" s="3068" t="s">
        <v>1095</v>
      </c>
      <c r="DW6" s="3068" t="s">
        <v>1094</v>
      </c>
      <c r="DX6" s="3068" t="s">
        <v>690</v>
      </c>
      <c r="DY6" s="3068" t="s">
        <v>686</v>
      </c>
      <c r="DZ6" s="3068" t="s">
        <v>679</v>
      </c>
      <c r="EA6" s="3068" t="s">
        <v>1093</v>
      </c>
      <c r="EB6" s="3068" t="s">
        <v>674</v>
      </c>
      <c r="EC6" s="3068" t="s">
        <v>668</v>
      </c>
      <c r="ED6" s="3068" t="s">
        <v>1092</v>
      </c>
      <c r="EE6" s="3068" t="s">
        <v>1091</v>
      </c>
      <c r="EF6" s="3068" t="s">
        <v>651</v>
      </c>
      <c r="EG6" s="3068" t="s">
        <v>1090</v>
      </c>
      <c r="EH6" s="3068" t="s">
        <v>647</v>
      </c>
      <c r="EI6" s="3068" t="s">
        <v>645</v>
      </c>
      <c r="EJ6" s="3068" t="s">
        <v>643</v>
      </c>
      <c r="EK6" s="3068" t="s">
        <v>394</v>
      </c>
      <c r="EL6" s="3068" t="s">
        <v>1089</v>
      </c>
      <c r="EM6" s="3068" t="s">
        <v>6862</v>
      </c>
      <c r="EN6" s="3076" t="s">
        <v>4660</v>
      </c>
      <c r="EO6" s="3084" t="s">
        <v>4934</v>
      </c>
      <c r="EP6" s="3084"/>
      <c r="EQ6" s="3084"/>
      <c r="ER6" s="3084"/>
      <c r="ES6" s="3084"/>
      <c r="ET6" s="3085"/>
      <c r="EU6" s="3068" t="s">
        <v>184</v>
      </c>
      <c r="EV6" s="3068" t="s">
        <v>4986</v>
      </c>
      <c r="EW6" s="3076" t="s">
        <v>1088</v>
      </c>
      <c r="EX6" s="922"/>
      <c r="EY6" s="3076" t="s">
        <v>1087</v>
      </c>
      <c r="EZ6" s="922"/>
      <c r="FA6" s="3068" t="s">
        <v>1086</v>
      </c>
      <c r="FB6" s="3068" t="s">
        <v>1085</v>
      </c>
      <c r="FC6" s="3068" t="s">
        <v>1084</v>
      </c>
      <c r="FD6" s="3107" t="s">
        <v>1083</v>
      </c>
      <c r="FE6" s="3070"/>
      <c r="FF6" s="3106"/>
      <c r="FG6" s="3103"/>
      <c r="FH6" s="3103"/>
      <c r="FI6" s="3103"/>
      <c r="FJ6" s="3103"/>
      <c r="FK6" s="3103"/>
      <c r="FL6" s="3087"/>
      <c r="FM6" s="923"/>
      <c r="FN6" s="923"/>
      <c r="FO6" s="923"/>
      <c r="FP6" s="923"/>
      <c r="FQ6" s="3087"/>
      <c r="FR6" s="923"/>
      <c r="FS6" s="923"/>
      <c r="FT6" s="923"/>
      <c r="FU6" s="923"/>
      <c r="FV6" s="3100"/>
      <c r="FW6" s="924"/>
      <c r="FX6" s="1026" t="s">
        <v>1142</v>
      </c>
      <c r="FY6" s="3097"/>
      <c r="FZ6" s="3087" t="s">
        <v>4733</v>
      </c>
      <c r="GA6" s="3087" t="s">
        <v>4734</v>
      </c>
      <c r="GB6" s="3087" t="s">
        <v>4735</v>
      </c>
      <c r="GC6" s="3087" t="s">
        <v>4736</v>
      </c>
      <c r="GD6" s="3087" t="s">
        <v>4740</v>
      </c>
      <c r="GE6" s="3087"/>
      <c r="GF6" s="3097"/>
      <c r="GG6" s="3097"/>
      <c r="GH6" s="540"/>
    </row>
    <row r="7" spans="1:190" s="931" customFormat="1" ht="189.75" customHeight="1" x14ac:dyDescent="0.2">
      <c r="A7" s="474" t="s">
        <v>451</v>
      </c>
      <c r="B7" s="474" t="s">
        <v>5008</v>
      </c>
      <c r="C7" s="473" t="s">
        <v>1141</v>
      </c>
      <c r="D7" s="3068"/>
      <c r="E7" s="3068"/>
      <c r="F7" s="3068"/>
      <c r="G7" s="3074"/>
      <c r="H7" s="3074"/>
      <c r="I7" s="3074"/>
      <c r="J7" s="3068"/>
      <c r="K7" s="3074"/>
      <c r="L7" s="3074"/>
      <c r="M7" s="3074"/>
      <c r="N7" s="3074"/>
      <c r="O7" s="3068"/>
      <c r="P7" s="3074"/>
      <c r="Q7" s="3074"/>
      <c r="R7" s="3074"/>
      <c r="S7" s="3074"/>
      <c r="T7" s="3074"/>
      <c r="U7" s="3074"/>
      <c r="V7" s="3074"/>
      <c r="W7" s="3074"/>
      <c r="X7" s="3074"/>
      <c r="Y7" s="3069"/>
      <c r="Z7" s="3069"/>
      <c r="AA7" s="3069"/>
      <c r="AB7" s="3069"/>
      <c r="AC7" s="3074"/>
      <c r="AD7" s="3069"/>
      <c r="AE7" s="3069"/>
      <c r="AF7" s="3069"/>
      <c r="AG7" s="3069"/>
      <c r="AH7" s="3069"/>
      <c r="AI7" s="3069"/>
      <c r="AJ7" s="3069"/>
      <c r="AK7" s="3069"/>
      <c r="AL7" s="925" t="s">
        <v>4989</v>
      </c>
      <c r="AM7" s="925" t="s">
        <v>1126</v>
      </c>
      <c r="AN7" s="3069"/>
      <c r="AO7" s="926" t="s">
        <v>4949</v>
      </c>
      <c r="AP7" s="3069"/>
      <c r="AQ7" s="3069"/>
      <c r="AR7" s="3069"/>
      <c r="AS7" s="927" t="s">
        <v>4949</v>
      </c>
      <c r="AT7" s="3069"/>
      <c r="AU7" s="3069"/>
      <c r="AV7" s="3069"/>
      <c r="AW7" s="3069"/>
      <c r="AX7" s="3069"/>
      <c r="AY7" s="3069"/>
      <c r="AZ7" s="927" t="s">
        <v>1118</v>
      </c>
      <c r="BA7" s="3069"/>
      <c r="BB7" s="3069"/>
      <c r="BC7" s="3069"/>
      <c r="BD7" s="3069"/>
      <c r="BE7" s="927" t="s">
        <v>1118</v>
      </c>
      <c r="BF7" s="3069"/>
      <c r="BG7" s="3069"/>
      <c r="BH7" s="3069"/>
      <c r="BI7" s="3069"/>
      <c r="BJ7" s="927" t="s">
        <v>1118</v>
      </c>
      <c r="BK7" s="3068"/>
      <c r="BL7" s="3069"/>
      <c r="BM7" s="3069"/>
      <c r="BN7" s="3069"/>
      <c r="BO7" s="3069"/>
      <c r="BP7" s="3069"/>
      <c r="BQ7" s="3069"/>
      <c r="BR7" s="3069"/>
      <c r="BS7" s="3069"/>
      <c r="BT7" s="3069"/>
      <c r="BU7" s="3069"/>
      <c r="BV7" s="3069"/>
      <c r="BW7" s="3069"/>
      <c r="BX7" s="3070"/>
      <c r="BY7" s="3072"/>
      <c r="BZ7" s="3072"/>
      <c r="CA7" s="3072"/>
      <c r="CB7" s="3072"/>
      <c r="CC7" s="3072"/>
      <c r="CD7" s="3072"/>
      <c r="CE7" s="3069"/>
      <c r="CF7" s="3069"/>
      <c r="CG7" s="3069"/>
      <c r="CH7" s="3069"/>
      <c r="CI7" s="3069"/>
      <c r="CJ7" s="3069"/>
      <c r="CK7" s="3069"/>
      <c r="CL7" s="3069"/>
      <c r="CM7" s="3069"/>
      <c r="CN7" s="3069"/>
      <c r="CO7" s="3069"/>
      <c r="CP7" s="3069"/>
      <c r="CQ7" s="3069"/>
      <c r="CR7" s="3070"/>
      <c r="CS7" s="3070"/>
      <c r="CT7" s="3070"/>
      <c r="CU7" s="3070"/>
      <c r="CV7" s="3069"/>
      <c r="CW7" s="3069"/>
      <c r="CX7" s="3069"/>
      <c r="CY7" s="3069"/>
      <c r="CZ7" s="3069"/>
      <c r="DA7" s="3069"/>
      <c r="DB7" s="3069"/>
      <c r="DC7" s="3069"/>
      <c r="DD7" s="3069"/>
      <c r="DE7" s="3069"/>
      <c r="DF7" s="3069"/>
      <c r="DG7" s="3069"/>
      <c r="DH7" s="3069"/>
      <c r="DI7" s="3069"/>
      <c r="DJ7" s="3069"/>
      <c r="DK7" s="3069"/>
      <c r="DL7" s="3069"/>
      <c r="DM7" s="3069"/>
      <c r="DN7" s="3069"/>
      <c r="DO7" s="3069"/>
      <c r="DP7" s="3069"/>
      <c r="DQ7" s="3069"/>
      <c r="DR7" s="3069"/>
      <c r="DS7" s="3069"/>
      <c r="DT7" s="3072"/>
      <c r="DU7" s="3069"/>
      <c r="DV7" s="3069"/>
      <c r="DW7" s="3069"/>
      <c r="DX7" s="3069"/>
      <c r="DY7" s="3069"/>
      <c r="DZ7" s="3069"/>
      <c r="EA7" s="3069"/>
      <c r="EB7" s="3069"/>
      <c r="EC7" s="3069"/>
      <c r="ED7" s="3069"/>
      <c r="EE7" s="3069"/>
      <c r="EF7" s="3069"/>
      <c r="EG7" s="3069"/>
      <c r="EH7" s="3069"/>
      <c r="EI7" s="3069"/>
      <c r="EJ7" s="3069"/>
      <c r="EK7" s="3069"/>
      <c r="EL7" s="3069"/>
      <c r="EM7" s="3069"/>
      <c r="EN7" s="3069"/>
      <c r="EO7" s="926" t="s">
        <v>4733</v>
      </c>
      <c r="EP7" s="926" t="s">
        <v>4734</v>
      </c>
      <c r="EQ7" s="926" t="s">
        <v>4735</v>
      </c>
      <c r="ER7" s="926" t="s">
        <v>4736</v>
      </c>
      <c r="ES7" s="926" t="s">
        <v>4926</v>
      </c>
      <c r="ET7" s="926" t="s">
        <v>4927</v>
      </c>
      <c r="EU7" s="3069"/>
      <c r="EV7" s="3069"/>
      <c r="EW7" s="3069"/>
      <c r="EX7" s="927" t="s">
        <v>4913</v>
      </c>
      <c r="EY7" s="3069"/>
      <c r="EZ7" s="927" t="s">
        <v>4914</v>
      </c>
      <c r="FA7" s="3069"/>
      <c r="FB7" s="3069"/>
      <c r="FC7" s="3069"/>
      <c r="FD7" s="3108"/>
      <c r="FE7" s="3070"/>
      <c r="FF7" s="3106"/>
      <c r="FG7" s="3104"/>
      <c r="FH7" s="3104"/>
      <c r="FI7" s="3104"/>
      <c r="FJ7" s="3104"/>
      <c r="FK7" s="3104"/>
      <c r="FL7" s="3068"/>
      <c r="FM7" s="928" t="s">
        <v>1079</v>
      </c>
      <c r="FN7" s="927" t="s">
        <v>1082</v>
      </c>
      <c r="FO7" s="927" t="s">
        <v>1081</v>
      </c>
      <c r="FP7" s="927" t="s">
        <v>1080</v>
      </c>
      <c r="FQ7" s="3068"/>
      <c r="FR7" s="928" t="s">
        <v>1079</v>
      </c>
      <c r="FS7" s="927" t="s">
        <v>1082</v>
      </c>
      <c r="FT7" s="927" t="s">
        <v>1081</v>
      </c>
      <c r="FU7" s="927" t="s">
        <v>1080</v>
      </c>
      <c r="FV7" s="3098"/>
      <c r="FW7" s="928" t="s">
        <v>1079</v>
      </c>
      <c r="FX7" s="927" t="s">
        <v>1079</v>
      </c>
      <c r="FY7" s="3097"/>
      <c r="FZ7" s="3087"/>
      <c r="GA7" s="3087"/>
      <c r="GB7" s="3087"/>
      <c r="GC7" s="3087"/>
      <c r="GD7" s="1027" t="s">
        <v>4741</v>
      </c>
      <c r="GE7" s="1028" t="s">
        <v>4742</v>
      </c>
      <c r="GF7" s="3097"/>
      <c r="GG7" s="3097"/>
      <c r="GH7" s="473"/>
    </row>
    <row r="8" spans="1:190" s="932" customFormat="1" ht="30.75" customHeight="1" x14ac:dyDescent="0.2">
      <c r="A8" s="1443" t="str">
        <f>CONCATENATE(E8,F8)</f>
        <v>京丹後市0</v>
      </c>
      <c r="B8" s="1443" t="e">
        <f>VLOOKUP(A8,市町村コードR6.1.1!$E$3:$F$1796,2,FALSE)</f>
        <v>#N/A</v>
      </c>
      <c r="C8" s="771">
        <v>1</v>
      </c>
      <c r="D8" s="1014" t="str">
        <f>'はじめに（PC）'!D2&amp;""</f>
        <v>京都府</v>
      </c>
      <c r="E8" s="1014" t="str">
        <f>'はじめに（PC）'!D3&amp;""</f>
        <v>京丹後市</v>
      </c>
      <c r="F8" s="1014">
        <f>'はじめに（PC）'!D4</f>
        <v>0</v>
      </c>
      <c r="G8" s="1015">
        <f>報告書!B55</f>
        <v>0</v>
      </c>
      <c r="H8" s="1015">
        <f>報告書!F55</f>
        <v>0</v>
      </c>
      <c r="I8" s="1015">
        <f>報告書!K55</f>
        <v>0</v>
      </c>
      <c r="J8" s="1014">
        <f>構成員一覧!I5</f>
        <v>0</v>
      </c>
      <c r="K8" s="1014">
        <f>構成員一覧!J5</f>
        <v>0</v>
      </c>
      <c r="L8" s="1014">
        <f>構成員一覧!K5</f>
        <v>0</v>
      </c>
      <c r="M8" s="1014">
        <f>構成員一覧!L5</f>
        <v>0</v>
      </c>
      <c r="N8" s="1016">
        <f>SUM(K8:M8)</f>
        <v>0</v>
      </c>
      <c r="O8" s="1014">
        <f>構成員一覧!M5</f>
        <v>0</v>
      </c>
      <c r="P8" s="1014">
        <f>構成員一覧!N5</f>
        <v>0</v>
      </c>
      <c r="Q8" s="1014">
        <f>構成員一覧!O5</f>
        <v>0</v>
      </c>
      <c r="R8" s="1014">
        <f>構成員一覧!P5</f>
        <v>0</v>
      </c>
      <c r="S8" s="1014">
        <f>構成員一覧!Q5</f>
        <v>0</v>
      </c>
      <c r="T8" s="1014">
        <f>構成員一覧!R5</f>
        <v>0</v>
      </c>
      <c r="U8" s="1014">
        <f>構成員一覧!S5</f>
        <v>0</v>
      </c>
      <c r="V8" s="1014">
        <f>構成員一覧!T5</f>
        <v>0</v>
      </c>
      <c r="W8" s="1014">
        <f>構成員一覧!U5</f>
        <v>0</v>
      </c>
      <c r="X8" s="1016">
        <f>SUM(P8:W8)</f>
        <v>0</v>
      </c>
      <c r="Y8" s="1016">
        <f>活動記録!D32</f>
        <v>0</v>
      </c>
      <c r="Z8" s="1016">
        <f>活動記録!E32</f>
        <v>0</v>
      </c>
      <c r="AA8" s="1016">
        <f>活動記録!F32</f>
        <v>0</v>
      </c>
      <c r="AB8" s="1017" t="str">
        <f>'様式第1-3号'!D32</f>
        <v>7年度</v>
      </c>
      <c r="AC8" s="1017" t="str">
        <f>'様式第1-3号'!F32</f>
        <v>11年度</v>
      </c>
      <c r="AD8" s="1017" t="str">
        <f>'様式第1-3号'!D34</f>
        <v>7年度</v>
      </c>
      <c r="AE8" s="1017" t="str">
        <f>'様式第1-3号'!F34</f>
        <v>11年度</v>
      </c>
      <c r="AF8" s="1017" t="str">
        <f>'様式第1-3号'!D36</f>
        <v>7年度</v>
      </c>
      <c r="AG8" s="1017" t="str">
        <f>'様式第1-3号'!F36</f>
        <v>11年度</v>
      </c>
      <c r="AH8" s="772">
        <f>'様式第1-3号'!D45</f>
        <v>0</v>
      </c>
      <c r="AI8" s="772">
        <f>'様式第1-3号'!F45</f>
        <v>0</v>
      </c>
      <c r="AJ8" s="772">
        <f>'様式第1-3号'!H45</f>
        <v>0</v>
      </c>
      <c r="AK8" s="772">
        <f>SUM(AH8:AJ8)</f>
        <v>0</v>
      </c>
      <c r="AL8" s="772">
        <f>'様式第1-3号'!M45</f>
        <v>0</v>
      </c>
      <c r="AM8" s="772">
        <f>'様式第1-3号'!B67</f>
        <v>0</v>
      </c>
      <c r="AN8" s="1018">
        <f>'様式第1-3号'!F56</f>
        <v>0</v>
      </c>
      <c r="AO8" s="1018">
        <f>'様式第1-3号'!H56</f>
        <v>0</v>
      </c>
      <c r="AP8" s="1018">
        <f>'様式第1-3号'!J56</f>
        <v>0</v>
      </c>
      <c r="AQ8" s="1019">
        <f>'様式第1-3号'!L56</f>
        <v>0</v>
      </c>
      <c r="AR8" s="1018">
        <f>'様式第1-3号'!F58</f>
        <v>0</v>
      </c>
      <c r="AS8" s="1018">
        <f>'様式第1-3号'!H58</f>
        <v>0</v>
      </c>
      <c r="AT8" s="1018">
        <f>'様式第1-3号'!J58</f>
        <v>0</v>
      </c>
      <c r="AU8" s="1019">
        <f>'様式第1-3号'!L58</f>
        <v>0</v>
      </c>
      <c r="AV8" s="772">
        <f>'別紙1 活動計画書'!C9</f>
        <v>0</v>
      </c>
      <c r="AW8" s="772">
        <f>'別紙1 活動計画書'!C11</f>
        <v>0</v>
      </c>
      <c r="AX8" s="772">
        <f>'別紙1 活動計画書'!C13</f>
        <v>0</v>
      </c>
      <c r="AY8" s="772">
        <f>SUM(AV8:AX8)</f>
        <v>0</v>
      </c>
      <c r="AZ8" s="772">
        <f>'別紙1 活動計画書'!E65</f>
        <v>0</v>
      </c>
      <c r="BA8" s="772">
        <f>'別紙1 活動計画書'!C21</f>
        <v>0</v>
      </c>
      <c r="BB8" s="772">
        <f>'別紙1 活動計画書'!C23</f>
        <v>0</v>
      </c>
      <c r="BC8" s="772">
        <f>'別紙1 活動計画書'!C25</f>
        <v>0</v>
      </c>
      <c r="BD8" s="772">
        <f>SUM(BA8:BC8)</f>
        <v>0</v>
      </c>
      <c r="BE8" s="772">
        <f>'別紙1 活動計画書'!K65</f>
        <v>0</v>
      </c>
      <c r="BF8" s="772">
        <f>'別紙1 活動計画書'!C37</f>
        <v>0</v>
      </c>
      <c r="BG8" s="772">
        <f>'別紙1 活動計画書'!C39</f>
        <v>0</v>
      </c>
      <c r="BH8" s="772">
        <f>'別紙1 活動計画書'!C41</f>
        <v>0</v>
      </c>
      <c r="BI8" s="772">
        <f>SUM(BF8:BH8)</f>
        <v>0</v>
      </c>
      <c r="BJ8" s="772">
        <f>'別紙1 活動計画書'!S65</f>
        <v>0</v>
      </c>
      <c r="BK8" s="1014">
        <f>'別紙1 活動計画書'!E54</f>
        <v>0</v>
      </c>
      <c r="BL8" s="1020">
        <f>'別紙1 活動計画書'!E56</f>
        <v>0</v>
      </c>
      <c r="BM8" s="1020">
        <f>'別紙1 活動計画書'!I56</f>
        <v>0</v>
      </c>
      <c r="BN8" s="1020">
        <f>'別紙1 活動計画書'!$M$56</f>
        <v>0</v>
      </c>
      <c r="BO8" s="1020">
        <f>'別紙1 活動計画書'!Q56</f>
        <v>0</v>
      </c>
      <c r="BP8" s="1020">
        <f>'別紙1 活動計画書'!G58</f>
        <v>0</v>
      </c>
      <c r="BQ8" s="1020">
        <f>'別紙1 活動計画書'!J58</f>
        <v>0</v>
      </c>
      <c r="BR8" s="1020">
        <f>'別紙1 活動計画書'!M58</f>
        <v>0</v>
      </c>
      <c r="BS8" s="1020">
        <f>'別紙1 活動計画書'!P58</f>
        <v>0</v>
      </c>
      <c r="BT8" s="1020">
        <f>'別紙1 活動計画書'!G60</f>
        <v>0</v>
      </c>
      <c r="BU8" s="1020">
        <f>'別紙1 活動計画書'!J60</f>
        <v>0</v>
      </c>
      <c r="BV8" s="1020">
        <f>'別紙1 活動計画書'!M60</f>
        <v>0</v>
      </c>
      <c r="BW8" s="1020">
        <f>'別紙1 活動計画書'!P60</f>
        <v>0</v>
      </c>
      <c r="BX8" s="1020">
        <f>'別紙1 活動計画書'!G62</f>
        <v>0</v>
      </c>
      <c r="BY8" s="1021">
        <f>'別紙1 活動計画書'!B92</f>
        <v>0</v>
      </c>
      <c r="BZ8" s="1021">
        <f>'別紙1 活動計画書'!B93</f>
        <v>0</v>
      </c>
      <c r="CA8" s="1021">
        <f>'別紙1 活動計画書'!B94</f>
        <v>0</v>
      </c>
      <c r="CB8" s="1021">
        <f>'別紙1 活動計画書'!M92</f>
        <v>0</v>
      </c>
      <c r="CC8" s="1021">
        <f>'別紙1 活動計画書'!M93</f>
        <v>0</v>
      </c>
      <c r="CD8" s="1021">
        <f>'別紙1 活動計画書'!M94</f>
        <v>0</v>
      </c>
      <c r="CE8" s="772">
        <f>報告書!L28</f>
        <v>0</v>
      </c>
      <c r="CF8" s="772">
        <f>報告書!L29</f>
        <v>0</v>
      </c>
      <c r="CG8" s="772">
        <f>SUM('別紙1 活動計画書'!I16)</f>
        <v>0</v>
      </c>
      <c r="CH8" s="772" cm="1">
        <f t="array" ref="CH8">SUM(報告書!L30-'別紙1 活動計画書'!I16:L16)</f>
        <v>0</v>
      </c>
      <c r="CI8" s="772">
        <f>報告書!L31</f>
        <v>0</v>
      </c>
      <c r="CJ8" s="772">
        <f>報告書!L32</f>
        <v>0</v>
      </c>
      <c r="CK8" s="772">
        <f>SUM(CE8:CJ8)</f>
        <v>0</v>
      </c>
      <c r="CL8" s="772">
        <f>報告書!L37</f>
        <v>0</v>
      </c>
      <c r="CM8" s="772">
        <f>報告書!L38</f>
        <v>0</v>
      </c>
      <c r="CN8" s="772">
        <f>報告書!L39</f>
        <v>0</v>
      </c>
      <c r="CO8" s="772">
        <f>報告書!L41</f>
        <v>0</v>
      </c>
      <c r="CP8" s="772">
        <f>報告書!L42</f>
        <v>0</v>
      </c>
      <c r="CQ8" s="772">
        <f>報告書!L43</f>
        <v>0</v>
      </c>
      <c r="CR8" s="772">
        <f>報告書!L44</f>
        <v>0</v>
      </c>
      <c r="CS8" s="772">
        <f>報告書!L45</f>
        <v>0</v>
      </c>
      <c r="CT8" s="772">
        <f>報告書!L46</f>
        <v>0</v>
      </c>
      <c r="CU8" s="772">
        <f>SUM(CL8:CT8)</f>
        <v>0</v>
      </c>
      <c r="CV8" s="772" t="str">
        <f>報告書!O67</f>
        <v>－</v>
      </c>
      <c r="CW8" s="1022">
        <f>報告書!V68</f>
        <v>0</v>
      </c>
      <c r="CX8" s="772" t="str">
        <f>報告書!O69</f>
        <v>－</v>
      </c>
      <c r="CY8" s="772" t="str">
        <f>報告書!O70</f>
        <v>×</v>
      </c>
      <c r="CZ8" s="772" t="str">
        <f>報告書!O71</f>
        <v>－</v>
      </c>
      <c r="DA8" s="772" t="str">
        <f>報告書!O72</f>
        <v>－</v>
      </c>
      <c r="DB8" s="772" t="str">
        <f>報告書!O73</f>
        <v>×</v>
      </c>
      <c r="DC8" s="772" t="str">
        <f>報告書!O74</f>
        <v>－</v>
      </c>
      <c r="DD8" s="772" t="str">
        <f>報告書!O75</f>
        <v>×</v>
      </c>
      <c r="DE8" s="772" t="str">
        <f>報告書!O76</f>
        <v>×</v>
      </c>
      <c r="DF8" s="772" t="str">
        <f>報告書!O77</f>
        <v>－</v>
      </c>
      <c r="DG8" s="772" t="str">
        <f>報告書!O78</f>
        <v>×</v>
      </c>
      <c r="DH8" s="772" t="str">
        <f>報告書!O79</f>
        <v>×</v>
      </c>
      <c r="DI8" s="1021" t="str">
        <f>報告書!O84</f>
        <v>－</v>
      </c>
      <c r="DJ8" s="1021" t="str">
        <f>報告書!O85</f>
        <v>－</v>
      </c>
      <c r="DK8" s="1021" t="str">
        <f>報告書!O86</f>
        <v>－</v>
      </c>
      <c r="DL8" s="1021" t="str">
        <f>報告書!O87</f>
        <v>－</v>
      </c>
      <c r="DM8" s="1021" t="str">
        <f>報告書!O88</f>
        <v>－</v>
      </c>
      <c r="DN8" s="1021" t="str">
        <f>報告書!O89</f>
        <v>－</v>
      </c>
      <c r="DO8" s="1021" t="str">
        <f>報告書!O90</f>
        <v>－</v>
      </c>
      <c r="DP8" s="1021" t="str">
        <f>報告書!O100</f>
        <v>×</v>
      </c>
      <c r="DQ8" s="1021" t="str">
        <f>報告書!O101</f>
        <v>×</v>
      </c>
      <c r="DR8" s="1021" t="str">
        <f>報告書!O102</f>
        <v>×</v>
      </c>
      <c r="DS8" s="1021" t="str">
        <f>報告書!O103</f>
        <v>×</v>
      </c>
      <c r="DT8" s="1014" t="str">
        <f>IF(【選択肢】!V45&gt;0,"○","－")</f>
        <v>－</v>
      </c>
      <c r="DU8" s="1014" t="str">
        <f>IF(【選択肢】!V46&gt;0,"○","－")</f>
        <v>－</v>
      </c>
      <c r="DV8" s="1014" t="str">
        <f>IF(【選択肢】!V47&gt;0,"○","－")</f>
        <v>－</v>
      </c>
      <c r="DW8" s="1014" t="str">
        <f>IF(【選択肢】!V48&gt;0,"○","－")</f>
        <v>－</v>
      </c>
      <c r="DX8" s="1014" t="str">
        <f>IF(【選択肢】!V49&gt;0,"○","－")</f>
        <v>－</v>
      </c>
      <c r="DY8" s="1014" t="str">
        <f>IF(【選択肢】!V50&gt;0,"○","－")</f>
        <v>－</v>
      </c>
      <c r="DZ8" s="1014" t="str">
        <f>IF(【選択肢】!V51&gt;0,"○","－")</f>
        <v>－</v>
      </c>
      <c r="EA8" s="1014" t="str">
        <f>IF(【選択肢】!V52&gt;0,"○","－")</f>
        <v>－</v>
      </c>
      <c r="EB8" s="1014" t="str">
        <f>IF(【選択肢】!V53&gt;0,"○","－")</f>
        <v>－</v>
      </c>
      <c r="EC8" s="1014" t="str">
        <f>IF(【選択肢】!V54&gt;0,"○","－")</f>
        <v>－</v>
      </c>
      <c r="ED8" s="1014" t="str">
        <f>IF(【選択肢】!V55&gt;0,"○","－")</f>
        <v>－</v>
      </c>
      <c r="EE8" s="1014" t="str">
        <f>IF(【選択肢】!V56&gt;0,"○","－")</f>
        <v>－</v>
      </c>
      <c r="EF8" s="1016" t="str">
        <f>報告書!O118</f>
        <v>－</v>
      </c>
      <c r="EG8" s="1016" t="str">
        <f>報告書!O119</f>
        <v>－</v>
      </c>
      <c r="EH8" s="1016" t="str">
        <f>報告書!O120</f>
        <v>－</v>
      </c>
      <c r="EI8" s="1016" t="str">
        <f>報告書!O121</f>
        <v>－</v>
      </c>
      <c r="EJ8" s="1014" t="str">
        <f>報告書!O122</f>
        <v>－</v>
      </c>
      <c r="EK8" s="1016" t="str">
        <f>報告書!O123</f>
        <v>－</v>
      </c>
      <c r="EL8" s="1014" t="str">
        <f>報告書!O124</f>
        <v>－</v>
      </c>
      <c r="EM8" s="1029" t="str">
        <f>報告書!O125</f>
        <v>－</v>
      </c>
      <c r="EN8" s="1029" t="str">
        <f>報告書!O126</f>
        <v>－</v>
      </c>
      <c r="EO8" s="1029">
        <f>報告書!G132</f>
        <v>0</v>
      </c>
      <c r="EP8" s="1029">
        <f>報告書!G133</f>
        <v>0</v>
      </c>
      <c r="EQ8" s="1029">
        <f>報告書!G134</f>
        <v>0</v>
      </c>
      <c r="ER8" s="1029">
        <f>報告書!G135</f>
        <v>0</v>
      </c>
      <c r="ES8" s="1029">
        <f>報告書!G136</f>
        <v>0</v>
      </c>
      <c r="ET8" s="1029">
        <f>報告書!G137</f>
        <v>0</v>
      </c>
      <c r="EU8" s="1016" t="str">
        <f>報告書!O127</f>
        <v>－</v>
      </c>
      <c r="EV8" s="1016" t="str">
        <f>報告書!O128</f>
        <v>－</v>
      </c>
      <c r="EW8" s="1030">
        <f ca="1">SUMIF(報告書!D156:F166,【選択肢】!#REF!,報告書!R156:R166)</f>
        <v>0</v>
      </c>
      <c r="EX8" s="1030">
        <f ca="1">SUMIF(報告書!D156:F166,【選択肢】!#REF!,報告書!T156:T166)</f>
        <v>0</v>
      </c>
      <c r="EY8" s="1030">
        <f ca="1">SUMIF(報告書!D156:F166,【選択肢】!#REF!,報告書!R156:R166)</f>
        <v>0</v>
      </c>
      <c r="EZ8" s="1030">
        <f ca="1">SUMIF(報告書!D156:F166,【選択肢】!#REF!,報告書!T156:T166)</f>
        <v>0</v>
      </c>
      <c r="FA8" s="1030">
        <f ca="1">SUMIF(報告書!D156:F166,【選択肢】!#REF!,報告書!R156:R166)</f>
        <v>0</v>
      </c>
      <c r="FB8" s="1030">
        <f ca="1">SUMIF(報告書!D156:F166,【選択肢】!#REF!,報告書!R156:R166)</f>
        <v>0</v>
      </c>
      <c r="FC8" s="1031">
        <f ca="1">SUMIF(報告書!D156:F166,【選択肢】!#REF!,報告書!R156:R166)</f>
        <v>0</v>
      </c>
      <c r="FD8" s="1031">
        <f ca="1">SUMIF(報告書!D156:F166,【選択肢】!#REF!,報告書!R156:R166)</f>
        <v>0</v>
      </c>
      <c r="FE8" s="1023">
        <f>報告書!L171</f>
        <v>0</v>
      </c>
      <c r="FF8" s="1032">
        <f>報告書!L173</f>
        <v>0</v>
      </c>
      <c r="FG8" s="1032">
        <f>報告書!W181</f>
        <v>0</v>
      </c>
      <c r="FH8" s="1032">
        <f>報告書!W183</f>
        <v>0</v>
      </c>
      <c r="FI8" s="1032">
        <f>報告書!W185</f>
        <v>0</v>
      </c>
      <c r="FJ8" s="1032">
        <f>報告書!W187</f>
        <v>0</v>
      </c>
      <c r="FK8" s="1032">
        <f>報告書!W189</f>
        <v>0</v>
      </c>
      <c r="FL8" s="1023" t="str">
        <f>IF(FP8&gt;0,"○","")</f>
        <v/>
      </c>
      <c r="FM8" s="1023" t="str">
        <f>'加算措置（みどり加算以外）'!C31</f>
        <v/>
      </c>
      <c r="FN8" s="1023" t="str">
        <f>'加算措置（みどり加算以外）'!C33</f>
        <v/>
      </c>
      <c r="FO8" s="1023" t="str">
        <f>'加算措置（みどり加算以外）'!C35</f>
        <v/>
      </c>
      <c r="FP8" s="1023">
        <f>SUM(FM8:FO8)</f>
        <v>0</v>
      </c>
      <c r="FQ8" s="1023" t="str">
        <f>IF(FU8&gt;0,"○","")</f>
        <v/>
      </c>
      <c r="FR8" s="1023" t="str">
        <f>'加算措置（みどり加算以外）'!C62</f>
        <v/>
      </c>
      <c r="FS8" s="1023" t="str">
        <f>'加算措置（みどり加算以外）'!C64</f>
        <v/>
      </c>
      <c r="FT8" s="1023" t="str">
        <f>'加算措置（みどり加算以外）'!C66</f>
        <v/>
      </c>
      <c r="FU8" s="1023">
        <f>SUM(FR8:FT8)</f>
        <v>0</v>
      </c>
      <c r="FV8" s="1023" t="str">
        <f>IF(FW8&gt;0,"○","")</f>
        <v/>
      </c>
      <c r="FW8" s="1024">
        <f>報告書!S145</f>
        <v>0</v>
      </c>
      <c r="FX8" s="1024">
        <f>報告書!P145</f>
        <v>0</v>
      </c>
      <c r="FY8" s="1029" t="str">
        <f>IF(SUM(FZ8:GE8)&gt;0,"○","")</f>
        <v/>
      </c>
      <c r="FZ8" s="1029">
        <f>'別紙１ みどり加算'!AM45</f>
        <v>0</v>
      </c>
      <c r="GA8" s="1029">
        <f>'別紙１ みどり加算'!AM47</f>
        <v>0</v>
      </c>
      <c r="GB8" s="1029">
        <f>'別紙１ みどり加算'!AM49</f>
        <v>0</v>
      </c>
      <c r="GC8" s="1029">
        <f>'別紙１ みどり加算'!AM51</f>
        <v>0</v>
      </c>
      <c r="GD8" s="1029">
        <f>'別紙１ みどり加算'!AM53</f>
        <v>0</v>
      </c>
      <c r="GE8" s="1029">
        <f>'別紙１ みどり加算'!AM55</f>
        <v>0</v>
      </c>
      <c r="GF8" s="1029" t="str">
        <f>IF('加算措置（みどり加算以外）'!J74&gt;0,"○","")</f>
        <v/>
      </c>
      <c r="GG8" s="1023" t="str">
        <f>IF(COUNTIF('加算措置（みどり加算以外）'!I78:L80,"○"),"○","")</f>
        <v/>
      </c>
      <c r="GH8" s="771"/>
    </row>
    <row r="9" spans="1:190" s="933" customFormat="1" ht="30.75" customHeight="1" x14ac:dyDescent="0.2">
      <c r="A9" s="454"/>
      <c r="B9" s="454"/>
      <c r="C9" s="454">
        <v>2</v>
      </c>
      <c r="D9" s="462"/>
      <c r="E9" s="462"/>
      <c r="F9" s="462"/>
      <c r="G9" s="472"/>
      <c r="H9" s="472"/>
      <c r="I9" s="472"/>
      <c r="J9" s="462"/>
      <c r="K9" s="462"/>
      <c r="L9" s="462"/>
      <c r="M9" s="462"/>
      <c r="N9" s="461"/>
      <c r="O9" s="462"/>
      <c r="P9" s="462"/>
      <c r="Q9" s="462"/>
      <c r="R9" s="462"/>
      <c r="S9" s="462"/>
      <c r="T9" s="462"/>
      <c r="U9" s="462"/>
      <c r="V9" s="462"/>
      <c r="W9" s="462"/>
      <c r="X9" s="461"/>
      <c r="Y9" s="461"/>
      <c r="Z9" s="461"/>
      <c r="AA9" s="461"/>
      <c r="AB9" s="471"/>
      <c r="AC9" s="471"/>
      <c r="AD9" s="471"/>
      <c r="AE9" s="471"/>
      <c r="AF9" s="471"/>
      <c r="AG9" s="471"/>
      <c r="AH9" s="466"/>
      <c r="AI9" s="466"/>
      <c r="AJ9" s="466"/>
      <c r="AK9" s="464"/>
      <c r="AL9" s="466"/>
      <c r="AM9" s="466"/>
      <c r="AN9" s="470"/>
      <c r="AO9" s="470"/>
      <c r="AP9" s="470"/>
      <c r="AQ9" s="469"/>
      <c r="AR9" s="470"/>
      <c r="AS9" s="470"/>
      <c r="AT9" s="470"/>
      <c r="AU9" s="469"/>
      <c r="AV9" s="466"/>
      <c r="AW9" s="466"/>
      <c r="AX9" s="466"/>
      <c r="AY9" s="464"/>
      <c r="AZ9" s="464"/>
      <c r="BA9" s="466"/>
      <c r="BB9" s="466"/>
      <c r="BC9" s="466"/>
      <c r="BD9" s="464"/>
      <c r="BE9" s="464"/>
      <c r="BF9" s="466"/>
      <c r="BG9" s="466"/>
      <c r="BH9" s="466"/>
      <c r="BI9" s="464"/>
      <c r="BJ9" s="464"/>
      <c r="BK9" s="462"/>
      <c r="BL9" s="468"/>
      <c r="BM9" s="468"/>
      <c r="BN9" s="468"/>
      <c r="BO9" s="468"/>
      <c r="BP9" s="468"/>
      <c r="BQ9" s="468"/>
      <c r="BR9" s="468"/>
      <c r="BS9" s="468"/>
      <c r="BT9" s="468"/>
      <c r="BU9" s="468"/>
      <c r="BV9" s="468"/>
      <c r="BW9" s="468"/>
      <c r="BX9" s="468"/>
      <c r="BY9" s="463"/>
      <c r="BZ9" s="463"/>
      <c r="CA9" s="463"/>
      <c r="CB9" s="463"/>
      <c r="CC9" s="463"/>
      <c r="CD9" s="463"/>
      <c r="CE9" s="466"/>
      <c r="CF9" s="466"/>
      <c r="CG9" s="466"/>
      <c r="CH9" s="466"/>
      <c r="CI9" s="466"/>
      <c r="CJ9" s="466"/>
      <c r="CK9" s="464"/>
      <c r="CL9" s="467"/>
      <c r="CM9" s="467"/>
      <c r="CN9" s="467"/>
      <c r="CO9" s="467"/>
      <c r="CP9" s="467"/>
      <c r="CQ9" s="464"/>
      <c r="CR9" s="467"/>
      <c r="CS9" s="466"/>
      <c r="CT9" s="466"/>
      <c r="CU9" s="464"/>
      <c r="CV9" s="464"/>
      <c r="CW9" s="465"/>
      <c r="CX9" s="464"/>
      <c r="CY9" s="464"/>
      <c r="CZ9" s="464"/>
      <c r="DA9" s="464"/>
      <c r="DB9" s="464"/>
      <c r="DC9" s="464"/>
      <c r="DD9" s="464"/>
      <c r="DE9" s="464"/>
      <c r="DF9" s="464"/>
      <c r="DG9" s="464"/>
      <c r="DH9" s="464"/>
      <c r="DI9" s="463"/>
      <c r="DJ9" s="463"/>
      <c r="DK9" s="463"/>
      <c r="DL9" s="463"/>
      <c r="DM9" s="463"/>
      <c r="DN9" s="463"/>
      <c r="DO9" s="463"/>
      <c r="DP9" s="463"/>
      <c r="DQ9" s="463"/>
      <c r="DR9" s="463"/>
      <c r="DS9" s="463"/>
      <c r="DT9" s="462"/>
      <c r="DU9" s="462"/>
      <c r="DV9" s="462"/>
      <c r="DW9" s="462"/>
      <c r="DX9" s="462"/>
      <c r="DY9" s="462"/>
      <c r="DZ9" s="462"/>
      <c r="EA9" s="462"/>
      <c r="EB9" s="462"/>
      <c r="EC9" s="462"/>
      <c r="ED9" s="462"/>
      <c r="EE9" s="462"/>
      <c r="EF9" s="461"/>
      <c r="EG9" s="461"/>
      <c r="EH9" s="461"/>
      <c r="EI9" s="461"/>
      <c r="EJ9" s="462"/>
      <c r="EK9" s="461"/>
      <c r="EL9" s="462"/>
      <c r="EM9" s="758"/>
      <c r="EN9" s="758"/>
      <c r="EO9" s="758"/>
      <c r="EP9" s="758"/>
      <c r="EQ9" s="758"/>
      <c r="ER9" s="758"/>
      <c r="ES9" s="758"/>
      <c r="ET9" s="758"/>
      <c r="EU9" s="461"/>
      <c r="EV9" s="461"/>
      <c r="EW9" s="460"/>
      <c r="EX9" s="460"/>
      <c r="EY9" s="460"/>
      <c r="EZ9" s="460"/>
      <c r="FA9" s="459"/>
      <c r="FB9" s="459"/>
      <c r="FC9" s="458"/>
      <c r="FD9" s="458"/>
      <c r="FE9" s="457"/>
      <c r="FF9" s="760"/>
      <c r="FG9" s="760"/>
      <c r="FH9" s="760"/>
      <c r="FI9" s="760"/>
      <c r="FJ9" s="760"/>
      <c r="FK9" s="760"/>
      <c r="FL9" s="457"/>
      <c r="FM9" s="457"/>
      <c r="FN9" s="457"/>
      <c r="FO9" s="457"/>
      <c r="FP9" s="457"/>
      <c r="FQ9" s="457"/>
      <c r="FR9" s="457"/>
      <c r="FS9" s="457"/>
      <c r="FT9" s="457"/>
      <c r="FU9" s="457"/>
      <c r="FV9" s="457"/>
      <c r="FW9" s="457"/>
      <c r="FX9" s="457"/>
      <c r="FY9" s="758"/>
      <c r="FZ9" s="758"/>
      <c r="GA9" s="758"/>
      <c r="GB9" s="758"/>
      <c r="GC9" s="758"/>
      <c r="GD9" s="758"/>
      <c r="GE9" s="758"/>
      <c r="GF9" s="758"/>
      <c r="GG9" s="457"/>
      <c r="GH9" s="454"/>
    </row>
    <row r="10" spans="1:190" s="933" customFormat="1" ht="30.75" customHeight="1" x14ac:dyDescent="0.2">
      <c r="A10" s="454"/>
      <c r="B10" s="454"/>
      <c r="C10" s="454">
        <v>3</v>
      </c>
      <c r="D10" s="462"/>
      <c r="E10" s="462"/>
      <c r="F10" s="462"/>
      <c r="G10" s="472"/>
      <c r="H10" s="472"/>
      <c r="I10" s="472"/>
      <c r="J10" s="462"/>
      <c r="K10" s="462"/>
      <c r="L10" s="462"/>
      <c r="M10" s="462"/>
      <c r="N10" s="461"/>
      <c r="O10" s="462"/>
      <c r="P10" s="462"/>
      <c r="Q10" s="462"/>
      <c r="R10" s="462"/>
      <c r="S10" s="462"/>
      <c r="T10" s="462"/>
      <c r="U10" s="462"/>
      <c r="V10" s="462"/>
      <c r="W10" s="462"/>
      <c r="X10" s="461"/>
      <c r="Y10" s="461"/>
      <c r="Z10" s="461"/>
      <c r="AA10" s="461"/>
      <c r="AB10" s="471"/>
      <c r="AC10" s="471"/>
      <c r="AD10" s="471"/>
      <c r="AE10" s="471"/>
      <c r="AF10" s="471"/>
      <c r="AG10" s="471"/>
      <c r="AH10" s="466"/>
      <c r="AI10" s="466"/>
      <c r="AJ10" s="466"/>
      <c r="AK10" s="464"/>
      <c r="AL10" s="466"/>
      <c r="AM10" s="466"/>
      <c r="AN10" s="470"/>
      <c r="AO10" s="470"/>
      <c r="AP10" s="470"/>
      <c r="AQ10" s="469"/>
      <c r="AR10" s="470"/>
      <c r="AS10" s="470"/>
      <c r="AT10" s="470"/>
      <c r="AU10" s="469"/>
      <c r="AV10" s="466"/>
      <c r="AW10" s="466"/>
      <c r="AX10" s="466"/>
      <c r="AY10" s="464"/>
      <c r="AZ10" s="464"/>
      <c r="BA10" s="466"/>
      <c r="BB10" s="466"/>
      <c r="BC10" s="466"/>
      <c r="BD10" s="464"/>
      <c r="BE10" s="464"/>
      <c r="BF10" s="466"/>
      <c r="BG10" s="466"/>
      <c r="BH10" s="466"/>
      <c r="BI10" s="464"/>
      <c r="BJ10" s="464"/>
      <c r="BK10" s="462"/>
      <c r="BL10" s="468"/>
      <c r="BM10" s="468"/>
      <c r="BN10" s="468"/>
      <c r="BO10" s="468"/>
      <c r="BP10" s="468"/>
      <c r="BQ10" s="468"/>
      <c r="BR10" s="468"/>
      <c r="BS10" s="468"/>
      <c r="BT10" s="468"/>
      <c r="BU10" s="468"/>
      <c r="BV10" s="468"/>
      <c r="BW10" s="468"/>
      <c r="BX10" s="468"/>
      <c r="BY10" s="463"/>
      <c r="BZ10" s="463"/>
      <c r="CA10" s="463"/>
      <c r="CB10" s="463"/>
      <c r="CC10" s="463"/>
      <c r="CD10" s="463"/>
      <c r="CE10" s="466"/>
      <c r="CF10" s="466"/>
      <c r="CG10" s="466"/>
      <c r="CH10" s="466"/>
      <c r="CI10" s="466"/>
      <c r="CJ10" s="466"/>
      <c r="CK10" s="464"/>
      <c r="CL10" s="467"/>
      <c r="CM10" s="467"/>
      <c r="CN10" s="467"/>
      <c r="CO10" s="467"/>
      <c r="CP10" s="467"/>
      <c r="CQ10" s="464"/>
      <c r="CR10" s="467"/>
      <c r="CS10" s="466"/>
      <c r="CT10" s="466"/>
      <c r="CU10" s="464"/>
      <c r="CV10" s="464"/>
      <c r="CW10" s="465"/>
      <c r="CX10" s="464"/>
      <c r="CY10" s="464"/>
      <c r="CZ10" s="464"/>
      <c r="DA10" s="464"/>
      <c r="DB10" s="464"/>
      <c r="DC10" s="464"/>
      <c r="DD10" s="464"/>
      <c r="DE10" s="464"/>
      <c r="DF10" s="464"/>
      <c r="DG10" s="464"/>
      <c r="DH10" s="464"/>
      <c r="DI10" s="463"/>
      <c r="DJ10" s="463"/>
      <c r="DK10" s="463"/>
      <c r="DL10" s="463"/>
      <c r="DM10" s="463"/>
      <c r="DN10" s="463"/>
      <c r="DO10" s="463"/>
      <c r="DP10" s="463"/>
      <c r="DQ10" s="463"/>
      <c r="DR10" s="463"/>
      <c r="DS10" s="463"/>
      <c r="DT10" s="462"/>
      <c r="DU10" s="462"/>
      <c r="DV10" s="462"/>
      <c r="DW10" s="462"/>
      <c r="DX10" s="462"/>
      <c r="DY10" s="462"/>
      <c r="DZ10" s="462"/>
      <c r="EA10" s="462"/>
      <c r="EB10" s="462"/>
      <c r="EC10" s="462"/>
      <c r="ED10" s="462"/>
      <c r="EE10" s="462"/>
      <c r="EF10" s="461"/>
      <c r="EG10" s="461"/>
      <c r="EH10" s="461"/>
      <c r="EI10" s="461"/>
      <c r="EJ10" s="462"/>
      <c r="EK10" s="461"/>
      <c r="EL10" s="462"/>
      <c r="EM10" s="758"/>
      <c r="EN10" s="758"/>
      <c r="EO10" s="758"/>
      <c r="EP10" s="758"/>
      <c r="EQ10" s="758"/>
      <c r="ER10" s="758"/>
      <c r="ES10" s="758"/>
      <c r="ET10" s="758"/>
      <c r="EU10" s="461"/>
      <c r="EV10" s="461"/>
      <c r="EW10" s="460"/>
      <c r="EX10" s="460"/>
      <c r="EY10" s="460"/>
      <c r="EZ10" s="460"/>
      <c r="FA10" s="459"/>
      <c r="FB10" s="459"/>
      <c r="FC10" s="458"/>
      <c r="FD10" s="458"/>
      <c r="FE10" s="457"/>
      <c r="FF10" s="760"/>
      <c r="FG10" s="760"/>
      <c r="FH10" s="760"/>
      <c r="FI10" s="760"/>
      <c r="FJ10" s="760"/>
      <c r="FK10" s="760"/>
      <c r="FL10" s="457"/>
      <c r="FM10" s="457"/>
      <c r="FN10" s="457"/>
      <c r="FO10" s="457"/>
      <c r="FP10" s="457"/>
      <c r="FQ10" s="457"/>
      <c r="FR10" s="457"/>
      <c r="FS10" s="457"/>
      <c r="FT10" s="457"/>
      <c r="FU10" s="457"/>
      <c r="FV10" s="457"/>
      <c r="FW10" s="457"/>
      <c r="FX10" s="457"/>
      <c r="FY10" s="758"/>
      <c r="FZ10" s="758"/>
      <c r="GA10" s="758"/>
      <c r="GB10" s="758"/>
      <c r="GC10" s="758"/>
      <c r="GD10" s="764"/>
      <c r="GE10" s="765"/>
      <c r="GF10" s="758"/>
      <c r="GG10" s="457"/>
      <c r="GH10" s="454"/>
    </row>
    <row r="11" spans="1:190" s="933" customFormat="1" ht="30.75" customHeight="1" thickBot="1" x14ac:dyDescent="0.25">
      <c r="A11" s="454"/>
      <c r="B11" s="454"/>
      <c r="C11" s="454">
        <v>4</v>
      </c>
      <c r="D11" s="563"/>
      <c r="E11" s="563"/>
      <c r="F11" s="563"/>
      <c r="G11" s="564"/>
      <c r="H11" s="564"/>
      <c r="I11" s="564"/>
      <c r="J11" s="563"/>
      <c r="K11" s="563"/>
      <c r="L11" s="563"/>
      <c r="M11" s="563"/>
      <c r="N11" s="565"/>
      <c r="O11" s="563"/>
      <c r="P11" s="563"/>
      <c r="Q11" s="563"/>
      <c r="R11" s="563"/>
      <c r="S11" s="563"/>
      <c r="T11" s="563"/>
      <c r="U11" s="563"/>
      <c r="V11" s="563"/>
      <c r="W11" s="563"/>
      <c r="X11" s="565"/>
      <c r="Y11" s="565"/>
      <c r="Z11" s="565"/>
      <c r="AA11" s="565"/>
      <c r="AB11" s="566"/>
      <c r="AC11" s="566"/>
      <c r="AD11" s="566"/>
      <c r="AE11" s="566"/>
      <c r="AF11" s="566"/>
      <c r="AG11" s="566"/>
      <c r="AH11" s="567"/>
      <c r="AI11" s="567"/>
      <c r="AJ11" s="567"/>
      <c r="AK11" s="568"/>
      <c r="AL11" s="567"/>
      <c r="AM11" s="567"/>
      <c r="AN11" s="569"/>
      <c r="AO11" s="569"/>
      <c r="AP11" s="569"/>
      <c r="AQ11" s="570"/>
      <c r="AR11" s="569"/>
      <c r="AS11" s="569"/>
      <c r="AT11" s="569"/>
      <c r="AU11" s="570"/>
      <c r="AV11" s="567"/>
      <c r="AW11" s="567"/>
      <c r="AX11" s="567"/>
      <c r="AY11" s="568"/>
      <c r="AZ11" s="568"/>
      <c r="BA11" s="567"/>
      <c r="BB11" s="567"/>
      <c r="BC11" s="567"/>
      <c r="BD11" s="568"/>
      <c r="BE11" s="568"/>
      <c r="BF11" s="567"/>
      <c r="BG11" s="567"/>
      <c r="BH11" s="567"/>
      <c r="BI11" s="568"/>
      <c r="BJ11" s="568"/>
      <c r="BK11" s="563"/>
      <c r="BL11" s="571"/>
      <c r="BM11" s="571"/>
      <c r="BN11" s="571"/>
      <c r="BO11" s="571"/>
      <c r="BP11" s="571"/>
      <c r="BQ11" s="571"/>
      <c r="BR11" s="571"/>
      <c r="BS11" s="571"/>
      <c r="BT11" s="571"/>
      <c r="BU11" s="571"/>
      <c r="BV11" s="571"/>
      <c r="BW11" s="571"/>
      <c r="BX11" s="571"/>
      <c r="BY11" s="572"/>
      <c r="BZ11" s="572"/>
      <c r="CA11" s="572"/>
      <c r="CB11" s="572"/>
      <c r="CC11" s="572"/>
      <c r="CD11" s="572"/>
      <c r="CE11" s="567"/>
      <c r="CF11" s="567"/>
      <c r="CG11" s="567"/>
      <c r="CH11" s="567"/>
      <c r="CI11" s="567"/>
      <c r="CJ11" s="567"/>
      <c r="CK11" s="568"/>
      <c r="CL11" s="573"/>
      <c r="CM11" s="573"/>
      <c r="CN11" s="573"/>
      <c r="CO11" s="573"/>
      <c r="CP11" s="573"/>
      <c r="CQ11" s="568"/>
      <c r="CR11" s="573"/>
      <c r="CS11" s="567"/>
      <c r="CT11" s="567"/>
      <c r="CU11" s="568"/>
      <c r="CV11" s="568"/>
      <c r="CW11" s="574"/>
      <c r="CX11" s="568"/>
      <c r="CY11" s="568"/>
      <c r="CZ11" s="568"/>
      <c r="DA11" s="568"/>
      <c r="DB11" s="568"/>
      <c r="DC11" s="568"/>
      <c r="DD11" s="568"/>
      <c r="DE11" s="568"/>
      <c r="DF11" s="568"/>
      <c r="DG11" s="568"/>
      <c r="DH11" s="568"/>
      <c r="DI11" s="572"/>
      <c r="DJ11" s="572"/>
      <c r="DK11" s="572"/>
      <c r="DL11" s="572"/>
      <c r="DM11" s="572"/>
      <c r="DN11" s="572"/>
      <c r="DO11" s="572"/>
      <c r="DP11" s="572"/>
      <c r="DQ11" s="572"/>
      <c r="DR11" s="572"/>
      <c r="DS11" s="572"/>
      <c r="DT11" s="563"/>
      <c r="DU11" s="563"/>
      <c r="DV11" s="563"/>
      <c r="DW11" s="563"/>
      <c r="DX11" s="563"/>
      <c r="DY11" s="563"/>
      <c r="DZ11" s="563"/>
      <c r="EA11" s="563"/>
      <c r="EB11" s="563"/>
      <c r="EC11" s="563"/>
      <c r="ED11" s="563"/>
      <c r="EE11" s="563"/>
      <c r="EF11" s="565"/>
      <c r="EG11" s="565"/>
      <c r="EH11" s="565"/>
      <c r="EI11" s="565"/>
      <c r="EJ11" s="563"/>
      <c r="EK11" s="565"/>
      <c r="EL11" s="563"/>
      <c r="EM11" s="759"/>
      <c r="EN11" s="759"/>
      <c r="EO11" s="759"/>
      <c r="EP11" s="759"/>
      <c r="EQ11" s="759"/>
      <c r="ER11" s="759"/>
      <c r="ES11" s="759"/>
      <c r="ET11" s="759"/>
      <c r="EU11" s="565"/>
      <c r="EV11" s="565"/>
      <c r="EW11" s="575"/>
      <c r="EX11" s="575"/>
      <c r="EY11" s="575"/>
      <c r="EZ11" s="575"/>
      <c r="FA11" s="576"/>
      <c r="FB11" s="576"/>
      <c r="FC11" s="577"/>
      <c r="FD11" s="577"/>
      <c r="FE11" s="578"/>
      <c r="FF11" s="761"/>
      <c r="FG11" s="761"/>
      <c r="FH11" s="761"/>
      <c r="FI11" s="761"/>
      <c r="FJ11" s="761"/>
      <c r="FK11" s="761"/>
      <c r="FL11" s="578"/>
      <c r="FM11" s="578"/>
      <c r="FN11" s="578"/>
      <c r="FO11" s="578"/>
      <c r="FP11" s="578"/>
      <c r="FQ11" s="578"/>
      <c r="FR11" s="578"/>
      <c r="FS11" s="578"/>
      <c r="FT11" s="578"/>
      <c r="FU11" s="578"/>
      <c r="FV11" s="578"/>
      <c r="FW11" s="578"/>
      <c r="FX11" s="578"/>
      <c r="FY11" s="759"/>
      <c r="FZ11" s="759"/>
      <c r="GA11" s="759"/>
      <c r="GB11" s="759"/>
      <c r="GC11" s="759"/>
      <c r="GD11" s="766"/>
      <c r="GE11" s="767"/>
      <c r="GF11" s="759"/>
      <c r="GG11" s="578"/>
      <c r="GH11" s="454"/>
    </row>
    <row r="12" spans="1:190" ht="20.149999999999999" customHeight="1" thickTop="1" x14ac:dyDescent="0.2">
      <c r="D12" s="3109" t="s">
        <v>71</v>
      </c>
      <c r="E12" s="3109"/>
      <c r="F12" s="555">
        <f>COUNTA(F8:F8)</f>
        <v>1</v>
      </c>
      <c r="G12" s="556"/>
      <c r="H12" s="556"/>
      <c r="I12" s="756"/>
      <c r="J12" s="557"/>
      <c r="K12" s="557"/>
      <c r="L12" s="557"/>
      <c r="M12" s="557"/>
      <c r="N12" s="557"/>
      <c r="O12" s="557"/>
      <c r="P12" s="557"/>
      <c r="Q12" s="557"/>
      <c r="R12" s="557"/>
      <c r="S12" s="557"/>
      <c r="T12" s="557"/>
      <c r="U12" s="557"/>
      <c r="V12" s="557"/>
      <c r="W12" s="557"/>
      <c r="X12" s="557"/>
      <c r="Y12" s="557"/>
      <c r="Z12" s="557"/>
      <c r="AA12" s="557"/>
      <c r="AB12" s="558"/>
      <c r="AC12" s="558"/>
      <c r="AD12" s="558"/>
      <c r="AE12" s="558"/>
      <c r="AF12" s="558"/>
      <c r="AG12" s="558"/>
      <c r="AH12" s="557"/>
      <c r="AI12" s="557"/>
      <c r="AJ12" s="557"/>
      <c r="AK12" s="557"/>
      <c r="AL12" s="557"/>
      <c r="AM12" s="557"/>
      <c r="AN12" s="557"/>
      <c r="AO12" s="557"/>
      <c r="AP12" s="557"/>
      <c r="AQ12" s="557"/>
      <c r="AR12" s="557"/>
      <c r="AS12" s="557"/>
      <c r="AT12" s="557"/>
      <c r="AU12" s="557"/>
      <c r="AV12" s="557"/>
      <c r="AW12" s="557"/>
      <c r="AX12" s="557"/>
      <c r="AY12" s="557"/>
      <c r="AZ12" s="557"/>
      <c r="BA12" s="557"/>
      <c r="BB12" s="557"/>
      <c r="BC12" s="557"/>
      <c r="BD12" s="557"/>
      <c r="BE12" s="557"/>
      <c r="BF12" s="557"/>
      <c r="BG12" s="557"/>
      <c r="BH12" s="557"/>
      <c r="BI12" s="557"/>
      <c r="BJ12" s="557"/>
      <c r="BK12" s="559"/>
      <c r="BL12" s="555"/>
      <c r="BM12" s="556"/>
      <c r="BN12" s="557"/>
      <c r="BO12" s="557"/>
      <c r="BP12" s="557"/>
      <c r="BQ12" s="557"/>
      <c r="BR12" s="557"/>
      <c r="BS12" s="557"/>
      <c r="BT12" s="557"/>
      <c r="BU12" s="557"/>
      <c r="BV12" s="557"/>
      <c r="BW12" s="557"/>
      <c r="BX12" s="557"/>
      <c r="BY12" s="557"/>
      <c r="BZ12" s="557"/>
      <c r="CA12" s="557"/>
      <c r="CB12" s="557"/>
      <c r="CC12" s="557"/>
      <c r="CD12" s="557"/>
      <c r="CE12" s="557"/>
      <c r="CF12" s="557"/>
      <c r="CG12" s="557"/>
      <c r="CH12" s="557"/>
      <c r="CI12" s="557"/>
      <c r="CJ12" s="557"/>
      <c r="CK12" s="557"/>
      <c r="CL12" s="557"/>
      <c r="CM12" s="557"/>
      <c r="CN12" s="557"/>
      <c r="CO12" s="557"/>
      <c r="CP12" s="557"/>
      <c r="CQ12" s="557"/>
      <c r="CR12" s="557"/>
      <c r="CS12" s="557"/>
      <c r="CT12" s="557"/>
      <c r="CU12" s="557"/>
      <c r="CV12" s="557"/>
      <c r="CW12" s="557"/>
      <c r="CX12" s="557"/>
      <c r="CY12" s="557"/>
      <c r="CZ12" s="557"/>
      <c r="DA12" s="557"/>
      <c r="DB12" s="557"/>
      <c r="DC12" s="557"/>
      <c r="DD12" s="557"/>
      <c r="DE12" s="557"/>
      <c r="DF12" s="557"/>
      <c r="DG12" s="557"/>
      <c r="DH12" s="557"/>
      <c r="DI12" s="557"/>
      <c r="DJ12" s="557"/>
      <c r="DK12" s="557"/>
      <c r="DL12" s="557"/>
      <c r="DM12" s="557"/>
      <c r="DN12" s="557"/>
      <c r="DO12" s="557"/>
      <c r="DP12" s="557"/>
      <c r="DQ12" s="557"/>
      <c r="DR12" s="557"/>
      <c r="DS12" s="557"/>
      <c r="DT12" s="557"/>
      <c r="DU12" s="557"/>
      <c r="DV12" s="557"/>
      <c r="DW12" s="557"/>
      <c r="DX12" s="557"/>
      <c r="DY12" s="557"/>
      <c r="DZ12" s="557"/>
      <c r="EA12" s="557"/>
      <c r="EB12" s="557"/>
      <c r="EC12" s="557"/>
      <c r="ED12" s="557"/>
      <c r="EE12" s="557"/>
      <c r="EF12" s="557"/>
      <c r="EG12" s="557"/>
      <c r="EH12" s="557"/>
      <c r="EI12" s="557"/>
      <c r="EJ12" s="557"/>
      <c r="EK12" s="557"/>
      <c r="EL12" s="557"/>
      <c r="EM12" s="456"/>
      <c r="EN12" s="456"/>
      <c r="EO12" s="455"/>
      <c r="EP12" s="455"/>
      <c r="EQ12" s="455"/>
      <c r="ER12" s="455"/>
      <c r="ES12" s="455"/>
      <c r="ET12" s="455"/>
      <c r="EU12" s="557"/>
      <c r="EV12" s="557"/>
      <c r="EW12" s="560"/>
      <c r="EX12" s="560"/>
      <c r="EY12" s="560"/>
      <c r="EZ12" s="560"/>
      <c r="FA12" s="557"/>
      <c r="FB12" s="561"/>
      <c r="FC12" s="557"/>
      <c r="FD12" s="562"/>
      <c r="FE12" s="557"/>
      <c r="FF12" s="762"/>
      <c r="FG12" s="762"/>
      <c r="FH12" s="762"/>
      <c r="FI12" s="762"/>
      <c r="FJ12" s="762"/>
      <c r="FK12" s="762"/>
      <c r="FL12" s="557"/>
      <c r="FM12" s="557"/>
      <c r="FN12" s="557"/>
      <c r="FO12" s="557"/>
      <c r="FP12" s="557"/>
      <c r="FQ12" s="557"/>
      <c r="FR12" s="557"/>
      <c r="FS12" s="557"/>
      <c r="FT12" s="557"/>
      <c r="FU12" s="557"/>
      <c r="FV12" s="557"/>
      <c r="FW12" s="557"/>
      <c r="FX12" s="557"/>
      <c r="FY12" s="768"/>
      <c r="FZ12" s="768"/>
      <c r="GA12" s="768"/>
      <c r="GB12" s="768"/>
      <c r="GC12" s="768"/>
      <c r="GD12" s="769"/>
      <c r="GE12" s="770"/>
      <c r="GF12" s="768"/>
      <c r="GG12" s="557"/>
    </row>
    <row r="13" spans="1:190" s="934" customFormat="1" ht="90" customHeight="1" x14ac:dyDescent="0.2">
      <c r="A13" s="440"/>
      <c r="B13" s="440"/>
      <c r="C13" s="440"/>
      <c r="D13" s="438"/>
      <c r="E13" s="439"/>
      <c r="F13" s="438"/>
      <c r="G13" s="441"/>
      <c r="H13" s="441"/>
      <c r="I13" s="441"/>
      <c r="J13" s="439"/>
      <c r="K13" s="439"/>
      <c r="L13" s="439"/>
      <c r="M13" s="439"/>
      <c r="N13" s="439"/>
      <c r="O13" s="439"/>
      <c r="P13" s="439"/>
      <c r="Q13" s="439"/>
      <c r="R13" s="439"/>
      <c r="S13" s="439"/>
      <c r="T13" s="439"/>
      <c r="U13" s="439"/>
      <c r="V13" s="439"/>
      <c r="W13" s="439"/>
      <c r="X13" s="439"/>
      <c r="Y13" s="439"/>
      <c r="Z13" s="439"/>
      <c r="AA13" s="439"/>
      <c r="AB13" s="439"/>
      <c r="AC13" s="438"/>
      <c r="AD13" s="438"/>
      <c r="AE13" s="438"/>
      <c r="AF13" s="438"/>
      <c r="AG13" s="438"/>
      <c r="AH13" s="438"/>
      <c r="AI13" s="438"/>
      <c r="AJ13" s="438"/>
      <c r="AK13" s="438"/>
      <c r="AL13" s="438"/>
      <c r="AM13" s="438"/>
      <c r="AN13" s="438"/>
      <c r="AO13" s="438"/>
      <c r="AP13" s="438"/>
      <c r="AQ13" s="438"/>
      <c r="AR13" s="438"/>
      <c r="AS13" s="438"/>
      <c r="AT13" s="438"/>
      <c r="AU13" s="438"/>
      <c r="AV13" s="439"/>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53"/>
      <c r="EN13" s="453"/>
      <c r="EO13" s="453"/>
      <c r="EP13" s="453"/>
      <c r="EQ13" s="453"/>
      <c r="ER13" s="453"/>
      <c r="ES13" s="453"/>
      <c r="ET13" s="453"/>
      <c r="EU13" s="441"/>
      <c r="EV13" s="441"/>
      <c r="EW13" s="441"/>
      <c r="EX13" s="441"/>
      <c r="EY13" s="441"/>
      <c r="EZ13" s="441"/>
      <c r="FA13" s="441"/>
      <c r="FB13" s="441"/>
      <c r="FC13" s="441"/>
      <c r="FD13" s="441"/>
      <c r="FE13" s="441"/>
      <c r="FF13" s="763"/>
      <c r="FG13" s="763"/>
      <c r="FH13" s="763"/>
      <c r="FI13" s="763"/>
      <c r="FJ13" s="763"/>
      <c r="FK13" s="763"/>
      <c r="FL13" s="440"/>
      <c r="FM13" s="440"/>
      <c r="FN13" s="440"/>
      <c r="FO13" s="440"/>
      <c r="FP13" s="440"/>
      <c r="FQ13" s="440"/>
      <c r="FR13" s="440"/>
      <c r="FS13" s="440"/>
      <c r="FT13" s="440"/>
      <c r="FU13" s="440"/>
      <c r="FV13" s="440"/>
      <c r="FW13" s="440"/>
      <c r="FX13" s="440"/>
      <c r="FY13" s="438"/>
      <c r="FZ13" s="438"/>
      <c r="GA13" s="438"/>
      <c r="GB13" s="438"/>
      <c r="GC13" s="438"/>
      <c r="GD13" s="438"/>
      <c r="GE13" s="438"/>
      <c r="GF13" s="438"/>
      <c r="GG13" s="440"/>
      <c r="GH13" s="440"/>
    </row>
    <row r="14" spans="1:190" s="934" customFormat="1" ht="20.149999999999999" customHeight="1" x14ac:dyDescent="0.2">
      <c r="A14" s="440"/>
      <c r="B14" s="440"/>
      <c r="C14" s="440"/>
      <c r="D14" s="438"/>
      <c r="E14" s="438"/>
      <c r="F14" s="438"/>
      <c r="G14" s="441"/>
      <c r="H14" s="441"/>
      <c r="I14" s="441"/>
      <c r="J14" s="438"/>
      <c r="K14" s="438"/>
      <c r="L14" s="438"/>
      <c r="M14" s="438"/>
      <c r="N14" s="438"/>
      <c r="O14" s="438"/>
      <c r="P14" s="438"/>
      <c r="Q14" s="438"/>
      <c r="R14" s="438"/>
      <c r="S14" s="438"/>
      <c r="T14" s="438"/>
      <c r="U14" s="438"/>
      <c r="V14" s="438"/>
      <c r="W14" s="438"/>
      <c r="X14" s="438"/>
      <c r="Y14" s="438"/>
      <c r="Z14" s="438"/>
      <c r="AA14" s="438"/>
      <c r="AB14" s="438"/>
      <c r="AC14" s="438"/>
      <c r="AD14" s="438"/>
      <c r="AE14" s="438"/>
      <c r="AF14" s="438"/>
      <c r="AG14" s="438"/>
      <c r="AH14" s="438"/>
      <c r="AI14" s="438"/>
      <c r="AJ14" s="438"/>
      <c r="AK14" s="438"/>
      <c r="AL14" s="438"/>
      <c r="AM14" s="438"/>
      <c r="AN14" s="438"/>
      <c r="AO14" s="438"/>
      <c r="AP14" s="438"/>
      <c r="AQ14" s="438"/>
      <c r="AR14" s="438"/>
      <c r="AS14" s="438"/>
      <c r="AT14" s="438"/>
      <c r="AU14" s="438"/>
      <c r="AV14" s="438"/>
      <c r="AW14" s="441"/>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1"/>
      <c r="BY14" s="441"/>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1"/>
      <c r="DF14" s="441"/>
      <c r="DG14" s="441"/>
      <c r="DH14" s="441"/>
      <c r="DI14" s="441"/>
      <c r="DJ14" s="441"/>
      <c r="DK14" s="441"/>
      <c r="DL14" s="441"/>
      <c r="DM14" s="441"/>
      <c r="DN14" s="441"/>
      <c r="DO14" s="441"/>
      <c r="DP14" s="441"/>
      <c r="DQ14" s="441"/>
      <c r="DR14" s="441"/>
      <c r="DS14" s="441"/>
      <c r="DT14" s="441"/>
      <c r="DU14" s="441"/>
      <c r="DV14" s="441"/>
      <c r="DW14" s="441"/>
      <c r="DX14" s="441"/>
      <c r="DY14" s="441"/>
      <c r="DZ14" s="441"/>
      <c r="EA14" s="441"/>
      <c r="EB14" s="441"/>
      <c r="EC14" s="441"/>
      <c r="ED14" s="441"/>
      <c r="EE14" s="441"/>
      <c r="EF14" s="441"/>
      <c r="EG14" s="441"/>
      <c r="EH14" s="441"/>
      <c r="EI14" s="441"/>
      <c r="EJ14" s="441"/>
      <c r="EK14" s="441"/>
      <c r="EL14" s="441"/>
      <c r="EM14" s="453"/>
      <c r="EN14" s="453"/>
      <c r="EO14" s="453"/>
      <c r="EP14" s="453"/>
      <c r="EQ14" s="453"/>
      <c r="ER14" s="453"/>
      <c r="ES14" s="453"/>
      <c r="ET14" s="453"/>
      <c r="EU14" s="441"/>
      <c r="EV14" s="441"/>
      <c r="EW14" s="438"/>
      <c r="EX14" s="438"/>
      <c r="EY14" s="438"/>
      <c r="EZ14" s="438"/>
      <c r="FA14" s="438"/>
      <c r="FB14" s="438"/>
      <c r="FC14" s="438"/>
      <c r="FD14" s="438"/>
      <c r="FE14" s="441"/>
      <c r="FF14" s="453"/>
      <c r="FG14" s="453"/>
      <c r="FH14" s="453"/>
      <c r="FI14" s="453"/>
      <c r="FJ14" s="453"/>
      <c r="FK14" s="453"/>
      <c r="FL14" s="440"/>
      <c r="FM14" s="440"/>
      <c r="FN14" s="440"/>
      <c r="FO14" s="440"/>
      <c r="FP14" s="440"/>
      <c r="FQ14" s="440"/>
      <c r="FR14" s="440"/>
      <c r="FS14" s="440"/>
      <c r="FT14" s="440"/>
      <c r="FU14" s="440"/>
      <c r="FV14" s="440"/>
      <c r="FW14" s="440"/>
      <c r="FX14" s="440"/>
      <c r="FY14" s="438"/>
      <c r="FZ14" s="438"/>
      <c r="GA14" s="438"/>
      <c r="GB14" s="438"/>
      <c r="GC14" s="438"/>
      <c r="GD14" s="438"/>
      <c r="GE14" s="438"/>
      <c r="GF14" s="438"/>
      <c r="GG14" s="440"/>
      <c r="GH14" s="440"/>
    </row>
    <row r="15" spans="1:190" ht="20.149999999999999" customHeight="1" x14ac:dyDescent="0.2">
      <c r="D15" s="441"/>
      <c r="E15" s="441"/>
      <c r="F15" s="441"/>
      <c r="G15" s="448"/>
      <c r="H15" s="448"/>
      <c r="I15" s="448"/>
      <c r="J15" s="438"/>
      <c r="K15" s="438"/>
      <c r="L15" s="438"/>
      <c r="M15" s="438"/>
      <c r="N15" s="438"/>
      <c r="O15" s="438"/>
      <c r="P15" s="438"/>
      <c r="Q15" s="438"/>
      <c r="R15" s="438"/>
      <c r="S15" s="438"/>
      <c r="T15" s="438"/>
      <c r="U15" s="438"/>
      <c r="V15" s="438"/>
      <c r="W15" s="438"/>
      <c r="X15" s="438"/>
      <c r="Y15" s="438"/>
      <c r="Z15" s="438"/>
      <c r="AA15" s="438"/>
      <c r="AB15" s="438"/>
      <c r="AV15" s="438"/>
      <c r="AW15" s="444"/>
      <c r="AX15" s="444"/>
      <c r="AY15" s="444"/>
      <c r="AZ15" s="444"/>
      <c r="BA15" s="451"/>
      <c r="BB15" s="451"/>
      <c r="BC15" s="444"/>
      <c r="BD15" s="444"/>
      <c r="BE15" s="444"/>
      <c r="BF15" s="444"/>
      <c r="BG15" s="444"/>
      <c r="BH15" s="444"/>
      <c r="BI15" s="444"/>
      <c r="BJ15" s="444"/>
      <c r="BK15" s="448"/>
      <c r="BL15" s="438"/>
      <c r="BM15" s="438"/>
      <c r="BN15" s="438"/>
      <c r="BO15" s="438"/>
      <c r="BP15" s="438"/>
      <c r="BQ15" s="438"/>
      <c r="BR15" s="438"/>
      <c r="BS15" s="438"/>
      <c r="BT15" s="438"/>
      <c r="BU15" s="438"/>
      <c r="BV15" s="438"/>
      <c r="BW15" s="438"/>
      <c r="BX15" s="438"/>
      <c r="BY15" s="444"/>
      <c r="BZ15" s="444"/>
      <c r="CA15" s="451"/>
      <c r="CB15" s="451"/>
      <c r="CC15" s="451"/>
      <c r="CD15" s="451"/>
      <c r="CE15" s="452"/>
      <c r="CF15" s="452"/>
      <c r="CG15" s="446"/>
      <c r="CH15" s="444"/>
      <c r="CI15" s="444"/>
      <c r="CJ15" s="444"/>
      <c r="CK15" s="444"/>
      <c r="CL15" s="444"/>
      <c r="CM15" s="444"/>
      <c r="CN15" s="444"/>
      <c r="CO15" s="444"/>
      <c r="CP15" s="444"/>
      <c r="CQ15" s="444"/>
      <c r="CR15" s="444"/>
      <c r="CS15" s="444"/>
      <c r="CT15" s="444"/>
      <c r="CU15" s="444"/>
      <c r="CV15" s="444"/>
      <c r="CW15" s="444"/>
      <c r="CX15" s="444"/>
      <c r="CY15" s="444"/>
      <c r="CZ15" s="444"/>
      <c r="DA15" s="444"/>
      <c r="DB15" s="444"/>
      <c r="DC15" s="444"/>
      <c r="DD15" s="444"/>
      <c r="DE15" s="444"/>
      <c r="DF15" s="444"/>
      <c r="DG15" s="444"/>
      <c r="DH15" s="444"/>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38"/>
      <c r="EM15" s="441"/>
      <c r="EN15" s="441"/>
      <c r="EO15" s="441"/>
      <c r="EP15" s="441"/>
      <c r="EQ15" s="441"/>
      <c r="ER15" s="441"/>
      <c r="ES15" s="441"/>
      <c r="ET15" s="441"/>
      <c r="EW15" s="444"/>
      <c r="EX15" s="444"/>
      <c r="EY15" s="444"/>
      <c r="EZ15" s="444"/>
      <c r="FA15" s="444"/>
      <c r="FB15" s="450"/>
      <c r="FC15" s="444"/>
      <c r="FD15" s="444"/>
      <c r="FE15" s="447"/>
      <c r="FF15" s="453"/>
      <c r="FG15" s="453"/>
      <c r="FH15" s="453"/>
      <c r="FI15" s="453"/>
      <c r="FJ15" s="453"/>
      <c r="FK15" s="453"/>
    </row>
    <row r="16" spans="1:190" ht="20.149999999999999" customHeight="1" x14ac:dyDescent="0.2">
      <c r="D16" s="441"/>
      <c r="E16" s="441"/>
      <c r="F16" s="441"/>
      <c r="G16" s="448"/>
      <c r="H16" s="448"/>
      <c r="I16" s="448"/>
      <c r="J16" s="441"/>
      <c r="K16" s="438"/>
      <c r="L16" s="438"/>
      <c r="M16" s="438"/>
      <c r="N16" s="438"/>
      <c r="O16" s="438"/>
      <c r="P16" s="438"/>
      <c r="Q16" s="438"/>
      <c r="R16" s="438"/>
      <c r="S16" s="438"/>
      <c r="T16" s="438"/>
      <c r="U16" s="438"/>
      <c r="V16" s="438"/>
      <c r="W16" s="438"/>
      <c r="X16" s="438"/>
      <c r="Y16" s="438"/>
      <c r="Z16" s="438"/>
      <c r="AA16" s="438"/>
      <c r="AB16" s="438"/>
      <c r="AV16" s="438"/>
      <c r="AW16" s="444"/>
      <c r="AX16" s="444"/>
      <c r="AY16" s="444"/>
      <c r="AZ16" s="444"/>
      <c r="BA16" s="451"/>
      <c r="BB16" s="451"/>
      <c r="BC16" s="444"/>
      <c r="BD16" s="444"/>
      <c r="BE16" s="444"/>
      <c r="BF16" s="444"/>
      <c r="BG16" s="444"/>
      <c r="BH16" s="444"/>
      <c r="BI16" s="444"/>
      <c r="BJ16" s="444"/>
      <c r="BK16" s="448"/>
      <c r="BL16" s="438"/>
      <c r="BM16" s="438"/>
      <c r="BN16" s="438"/>
      <c r="BO16" s="438"/>
      <c r="BP16" s="438"/>
      <c r="BQ16" s="438"/>
      <c r="BR16" s="438"/>
      <c r="BS16" s="438"/>
      <c r="BT16" s="438"/>
      <c r="BU16" s="438"/>
      <c r="BV16" s="438"/>
      <c r="BW16" s="438"/>
      <c r="BX16" s="438"/>
      <c r="BY16" s="444"/>
      <c r="BZ16" s="444"/>
      <c r="CA16" s="451"/>
      <c r="CB16" s="451"/>
      <c r="CC16" s="451"/>
      <c r="CD16" s="451"/>
      <c r="CE16" s="452"/>
      <c r="CF16" s="452"/>
      <c r="CG16" s="446"/>
      <c r="CH16" s="444"/>
      <c r="CI16" s="444"/>
      <c r="CJ16" s="444"/>
      <c r="CK16" s="444"/>
      <c r="CL16" s="444"/>
      <c r="CM16" s="444"/>
      <c r="CN16" s="444"/>
      <c r="CO16" s="444"/>
      <c r="CP16" s="444"/>
      <c r="CQ16" s="444"/>
      <c r="CR16" s="444"/>
      <c r="CS16" s="444"/>
      <c r="CT16" s="444"/>
      <c r="CU16" s="444"/>
      <c r="CV16" s="444"/>
      <c r="CW16" s="444"/>
      <c r="CX16" s="444"/>
      <c r="CY16" s="444"/>
      <c r="CZ16" s="444"/>
      <c r="DA16" s="444"/>
      <c r="DB16" s="444"/>
      <c r="DC16" s="444"/>
      <c r="DD16" s="444"/>
      <c r="DE16" s="444"/>
      <c r="DF16" s="444"/>
      <c r="DG16" s="444"/>
      <c r="DH16" s="444"/>
      <c r="DI16" s="451"/>
      <c r="DJ16" s="451"/>
      <c r="DK16" s="451"/>
      <c r="DL16" s="451"/>
      <c r="DM16" s="451"/>
      <c r="DN16" s="451"/>
      <c r="DO16" s="451"/>
      <c r="DP16" s="451"/>
      <c r="DQ16" s="451"/>
      <c r="DR16" s="451"/>
      <c r="DS16" s="451"/>
      <c r="DT16" s="451"/>
      <c r="DU16" s="451"/>
      <c r="DV16" s="451"/>
      <c r="DW16" s="451"/>
      <c r="DX16" s="451"/>
      <c r="DY16" s="451"/>
      <c r="DZ16" s="451"/>
      <c r="EA16" s="451"/>
      <c r="EB16" s="451"/>
      <c r="EC16" s="451"/>
      <c r="ED16" s="451"/>
      <c r="EE16" s="438"/>
      <c r="EM16" s="441"/>
      <c r="EN16" s="441"/>
      <c r="EO16" s="441"/>
      <c r="EP16" s="441"/>
      <c r="EQ16" s="441"/>
      <c r="ER16" s="441"/>
      <c r="ES16" s="441"/>
      <c r="ET16" s="441"/>
      <c r="EW16" s="444"/>
      <c r="EX16" s="444"/>
      <c r="EY16" s="444"/>
      <c r="EZ16" s="444"/>
      <c r="FA16" s="444"/>
      <c r="FB16" s="450"/>
      <c r="FC16" s="444"/>
      <c r="FD16" s="444"/>
      <c r="FE16" s="447"/>
      <c r="FF16" s="441"/>
      <c r="FG16" s="441"/>
      <c r="FH16" s="441"/>
      <c r="FI16" s="441"/>
      <c r="FJ16" s="441"/>
      <c r="FK16" s="441"/>
      <c r="FY16" s="440"/>
      <c r="FZ16" s="440"/>
      <c r="GA16" s="440"/>
      <c r="GB16" s="440"/>
      <c r="GC16" s="440"/>
      <c r="GD16" s="440"/>
      <c r="GE16" s="440"/>
      <c r="GF16" s="440"/>
    </row>
    <row r="17" spans="4:188" ht="20.149999999999999" customHeight="1" x14ac:dyDescent="0.2">
      <c r="D17" s="441"/>
      <c r="E17" s="441"/>
      <c r="F17" s="441"/>
      <c r="G17" s="448"/>
      <c r="H17" s="448"/>
      <c r="I17" s="448"/>
      <c r="J17" s="441"/>
      <c r="K17" s="438"/>
      <c r="L17" s="438"/>
      <c r="M17" s="438"/>
      <c r="N17" s="438"/>
      <c r="O17" s="438"/>
      <c r="P17" s="438"/>
      <c r="Q17" s="438"/>
      <c r="R17" s="438"/>
      <c r="S17" s="438"/>
      <c r="T17" s="438"/>
      <c r="U17" s="438"/>
      <c r="V17" s="438"/>
      <c r="W17" s="438"/>
      <c r="X17" s="438"/>
      <c r="Y17" s="438"/>
      <c r="Z17" s="438"/>
      <c r="AA17" s="438"/>
      <c r="AB17" s="438"/>
      <c r="AV17" s="438"/>
      <c r="AW17" s="444"/>
      <c r="AX17" s="444"/>
      <c r="AY17" s="444"/>
      <c r="AZ17" s="444"/>
      <c r="BA17" s="451"/>
      <c r="BB17" s="451"/>
      <c r="BC17" s="444"/>
      <c r="BD17" s="444"/>
      <c r="BE17" s="444"/>
      <c r="BF17" s="444"/>
      <c r="BG17" s="444"/>
      <c r="BH17" s="444"/>
      <c r="BI17" s="444"/>
      <c r="BJ17" s="444"/>
      <c r="BK17" s="448"/>
      <c r="BL17" s="438"/>
      <c r="BM17" s="438"/>
      <c r="BN17" s="438"/>
      <c r="BO17" s="438"/>
      <c r="BP17" s="438"/>
      <c r="BQ17" s="438"/>
      <c r="BR17" s="438"/>
      <c r="BS17" s="438"/>
      <c r="BT17" s="438"/>
      <c r="BU17" s="438"/>
      <c r="BV17" s="438"/>
      <c r="BW17" s="438"/>
      <c r="BX17" s="438"/>
      <c r="BY17" s="444"/>
      <c r="BZ17" s="444"/>
      <c r="CA17" s="451"/>
      <c r="CB17" s="451"/>
      <c r="CC17" s="451"/>
      <c r="CD17" s="451"/>
      <c r="CE17" s="452"/>
      <c r="CF17" s="452"/>
      <c r="CG17" s="446"/>
      <c r="CH17" s="444"/>
      <c r="CI17" s="444"/>
      <c r="CJ17" s="444"/>
      <c r="CK17" s="444"/>
      <c r="CL17" s="444"/>
      <c r="CM17" s="444"/>
      <c r="CN17" s="444"/>
      <c r="CO17" s="444"/>
      <c r="CP17" s="444"/>
      <c r="CQ17" s="444"/>
      <c r="CR17" s="444"/>
      <c r="CS17" s="444"/>
      <c r="CT17" s="444"/>
      <c r="CU17" s="444"/>
      <c r="CV17" s="444"/>
      <c r="CW17" s="444"/>
      <c r="CX17" s="444"/>
      <c r="CY17" s="444"/>
      <c r="CZ17" s="444"/>
      <c r="DA17" s="444"/>
      <c r="DB17" s="444"/>
      <c r="DC17" s="444"/>
      <c r="DD17" s="444"/>
      <c r="DE17" s="444"/>
      <c r="DF17" s="444"/>
      <c r="DG17" s="444"/>
      <c r="DH17" s="444"/>
      <c r="DI17" s="451"/>
      <c r="DJ17" s="451"/>
      <c r="DK17" s="451"/>
      <c r="DL17" s="451"/>
      <c r="DM17" s="451"/>
      <c r="DN17" s="451"/>
      <c r="DO17" s="451"/>
      <c r="DP17" s="451"/>
      <c r="DQ17" s="451"/>
      <c r="DR17" s="451"/>
      <c r="DS17" s="451"/>
      <c r="DT17" s="451"/>
      <c r="DU17" s="451"/>
      <c r="DV17" s="451"/>
      <c r="DW17" s="451"/>
      <c r="DX17" s="451"/>
      <c r="DY17" s="451"/>
      <c r="DZ17" s="451"/>
      <c r="EA17" s="451"/>
      <c r="EB17" s="451"/>
      <c r="EC17" s="451"/>
      <c r="ED17" s="451"/>
      <c r="EE17" s="438"/>
      <c r="EM17" s="441"/>
      <c r="EN17" s="441"/>
      <c r="EO17" s="441"/>
      <c r="EP17" s="441"/>
      <c r="EQ17" s="441"/>
      <c r="ER17" s="441"/>
      <c r="ES17" s="441"/>
      <c r="ET17" s="441"/>
      <c r="EW17" s="444"/>
      <c r="EX17" s="444"/>
      <c r="EY17" s="444"/>
      <c r="EZ17" s="444"/>
      <c r="FA17" s="444"/>
      <c r="FB17" s="450"/>
      <c r="FC17" s="444"/>
      <c r="FD17" s="444"/>
      <c r="FE17" s="447"/>
      <c r="FF17" s="441"/>
      <c r="FG17" s="441"/>
      <c r="FH17" s="441"/>
      <c r="FI17" s="441"/>
      <c r="FJ17" s="441"/>
      <c r="FK17" s="441"/>
      <c r="FY17" s="440"/>
      <c r="FZ17" s="440"/>
      <c r="GA17" s="440"/>
      <c r="GB17" s="440"/>
      <c r="GC17" s="440"/>
      <c r="GD17" s="440"/>
      <c r="GE17" s="440"/>
      <c r="GF17" s="440"/>
    </row>
    <row r="18" spans="4:188" ht="20.149999999999999" customHeight="1" x14ac:dyDescent="0.2">
      <c r="D18" s="441"/>
      <c r="E18" s="441"/>
      <c r="F18" s="441"/>
      <c r="G18" s="448"/>
      <c r="H18" s="448"/>
      <c r="I18" s="448"/>
      <c r="J18" s="441"/>
      <c r="K18" s="441"/>
      <c r="L18" s="438"/>
      <c r="M18" s="438"/>
      <c r="N18" s="438"/>
      <c r="O18" s="438"/>
      <c r="P18" s="441"/>
      <c r="Q18" s="438"/>
      <c r="R18" s="438"/>
      <c r="S18" s="438"/>
      <c r="T18" s="438"/>
      <c r="U18" s="438"/>
      <c r="V18" s="438"/>
      <c r="W18" s="438"/>
      <c r="X18" s="438"/>
      <c r="Y18" s="438"/>
      <c r="Z18" s="438"/>
      <c r="AA18" s="438"/>
      <c r="AB18" s="438"/>
      <c r="AV18" s="438"/>
      <c r="AW18" s="444"/>
      <c r="AX18" s="444"/>
      <c r="AY18" s="444"/>
      <c r="AZ18" s="444"/>
      <c r="BA18" s="451"/>
      <c r="BB18" s="451"/>
      <c r="BC18" s="444"/>
      <c r="BD18" s="444"/>
      <c r="BE18" s="444"/>
      <c r="BF18" s="444"/>
      <c r="BG18" s="444"/>
      <c r="BH18" s="444"/>
      <c r="BI18" s="444"/>
      <c r="BJ18" s="444"/>
      <c r="BK18" s="448"/>
      <c r="BL18" s="438"/>
      <c r="BM18" s="438"/>
      <c r="BN18" s="438"/>
      <c r="BO18" s="438"/>
      <c r="BP18" s="438"/>
      <c r="BQ18" s="438"/>
      <c r="BR18" s="438"/>
      <c r="BS18" s="438"/>
      <c r="BT18" s="438"/>
      <c r="BU18" s="438"/>
      <c r="BV18" s="438"/>
      <c r="BW18" s="438"/>
      <c r="BX18" s="438"/>
      <c r="BY18" s="444"/>
      <c r="BZ18" s="444"/>
      <c r="CA18" s="451"/>
      <c r="CB18" s="451"/>
      <c r="CC18" s="451"/>
      <c r="CD18" s="451"/>
      <c r="CE18" s="452"/>
      <c r="CF18" s="452"/>
      <c r="CG18" s="446"/>
      <c r="CH18" s="444"/>
      <c r="CI18" s="444"/>
      <c r="CJ18" s="444"/>
      <c r="CK18" s="444"/>
      <c r="CL18" s="444"/>
      <c r="CM18" s="444"/>
      <c r="CN18" s="444"/>
      <c r="CO18" s="444"/>
      <c r="CP18" s="444"/>
      <c r="CQ18" s="444"/>
      <c r="CR18" s="444"/>
      <c r="CS18" s="444"/>
      <c r="CT18" s="444"/>
      <c r="CU18" s="444"/>
      <c r="CV18" s="444"/>
      <c r="CW18" s="444"/>
      <c r="CX18" s="444"/>
      <c r="CY18" s="444"/>
      <c r="CZ18" s="444"/>
      <c r="DA18" s="444"/>
      <c r="DB18" s="444"/>
      <c r="DC18" s="444"/>
      <c r="DD18" s="444"/>
      <c r="DE18" s="444"/>
      <c r="DF18" s="444"/>
      <c r="DG18" s="444"/>
      <c r="DH18" s="444"/>
      <c r="DI18" s="451"/>
      <c r="DJ18" s="451"/>
      <c r="DK18" s="451"/>
      <c r="DL18" s="451"/>
      <c r="DM18" s="451"/>
      <c r="DN18" s="451"/>
      <c r="DO18" s="451"/>
      <c r="DP18" s="451"/>
      <c r="DQ18" s="451"/>
      <c r="DR18" s="451"/>
      <c r="DS18" s="451"/>
      <c r="DT18" s="451"/>
      <c r="DU18" s="451"/>
      <c r="DV18" s="451"/>
      <c r="DW18" s="451"/>
      <c r="DX18" s="451"/>
      <c r="DY18" s="451"/>
      <c r="DZ18" s="451"/>
      <c r="EA18" s="451"/>
      <c r="EB18" s="451"/>
      <c r="EC18" s="451"/>
      <c r="ED18" s="451"/>
      <c r="EE18" s="438"/>
      <c r="EM18" s="441"/>
      <c r="EN18" s="441"/>
      <c r="EO18" s="441"/>
      <c r="EP18" s="441"/>
      <c r="EQ18" s="441"/>
      <c r="ER18" s="441"/>
      <c r="ES18" s="441"/>
      <c r="ET18" s="441"/>
      <c r="EW18" s="444"/>
      <c r="EX18" s="444"/>
      <c r="EY18" s="444"/>
      <c r="EZ18" s="444"/>
      <c r="FA18" s="444"/>
      <c r="FB18" s="450"/>
      <c r="FC18" s="444"/>
      <c r="FD18" s="444"/>
      <c r="FE18" s="447"/>
      <c r="FF18" s="441"/>
      <c r="FG18" s="441"/>
      <c r="FH18" s="441"/>
      <c r="FI18" s="441"/>
      <c r="FJ18" s="441"/>
      <c r="FK18" s="441"/>
      <c r="FY18" s="440"/>
      <c r="FZ18" s="440"/>
      <c r="GA18" s="440"/>
      <c r="GB18" s="440"/>
      <c r="GC18" s="440"/>
      <c r="GD18" s="440"/>
      <c r="GE18" s="440"/>
      <c r="GF18" s="440"/>
    </row>
    <row r="19" spans="4:188" ht="20.149999999999999" customHeight="1" x14ac:dyDescent="0.2">
      <c r="D19" s="441"/>
      <c r="E19" s="441"/>
      <c r="F19" s="441"/>
      <c r="J19" s="441"/>
      <c r="K19" s="441"/>
      <c r="L19" s="438"/>
      <c r="M19" s="441"/>
      <c r="N19" s="441"/>
      <c r="O19" s="441"/>
      <c r="P19" s="441"/>
      <c r="Q19" s="438"/>
      <c r="R19" s="441"/>
      <c r="S19" s="441"/>
      <c r="T19" s="441"/>
      <c r="U19" s="441"/>
      <c r="V19" s="441"/>
      <c r="W19" s="441"/>
      <c r="X19" s="441"/>
      <c r="Y19" s="441"/>
      <c r="Z19" s="441"/>
      <c r="AA19" s="441"/>
      <c r="AB19" s="441"/>
      <c r="AC19" s="441"/>
      <c r="AD19" s="441"/>
      <c r="AE19" s="441"/>
      <c r="AF19" s="441"/>
      <c r="AG19" s="441"/>
      <c r="AH19" s="441"/>
      <c r="AI19" s="441"/>
      <c r="AJ19" s="441"/>
      <c r="AK19" s="441"/>
      <c r="AL19" s="441"/>
      <c r="AM19" s="441"/>
      <c r="AN19" s="441"/>
      <c r="AO19" s="441"/>
      <c r="AP19" s="441"/>
      <c r="AQ19" s="441"/>
      <c r="AR19" s="441"/>
      <c r="AS19" s="441"/>
      <c r="AT19" s="441"/>
      <c r="AU19" s="441"/>
      <c r="AV19" s="441"/>
      <c r="AW19" s="444"/>
      <c r="AX19" s="444"/>
      <c r="AY19" s="444"/>
      <c r="AZ19" s="444"/>
      <c r="BA19" s="444"/>
      <c r="BB19" s="444"/>
      <c r="BC19" s="444"/>
      <c r="BD19" s="444"/>
      <c r="BE19" s="444"/>
      <c r="BF19" s="444"/>
      <c r="BG19" s="444"/>
      <c r="BH19" s="444"/>
      <c r="BI19" s="444"/>
      <c r="BJ19" s="444"/>
      <c r="BK19" s="445"/>
      <c r="BL19" s="445"/>
      <c r="BM19" s="438"/>
      <c r="BN19" s="444"/>
      <c r="BO19" s="444"/>
      <c r="BP19" s="444"/>
      <c r="BQ19" s="444"/>
      <c r="BR19" s="444"/>
      <c r="BS19" s="444"/>
      <c r="BT19" s="444"/>
      <c r="BU19" s="444"/>
      <c r="BV19" s="444"/>
      <c r="BW19" s="444"/>
      <c r="BX19" s="444"/>
      <c r="BY19" s="444"/>
      <c r="BZ19" s="444"/>
      <c r="CA19" s="444"/>
      <c r="CB19" s="444"/>
      <c r="CC19" s="444"/>
      <c r="CD19" s="444"/>
      <c r="CE19" s="444"/>
      <c r="CF19" s="444"/>
      <c r="CG19" s="444"/>
      <c r="CH19" s="444"/>
      <c r="CI19" s="444"/>
      <c r="CJ19" s="444"/>
      <c r="CK19" s="444"/>
      <c r="CL19" s="444"/>
      <c r="CM19" s="444"/>
      <c r="CN19" s="444"/>
      <c r="CO19" s="444"/>
      <c r="CP19" s="444"/>
      <c r="CQ19" s="444"/>
      <c r="CR19" s="444"/>
      <c r="CS19" s="444"/>
      <c r="CT19" s="444"/>
      <c r="CU19" s="444"/>
      <c r="CV19" s="444"/>
      <c r="CW19" s="444"/>
      <c r="CX19" s="444"/>
      <c r="CY19" s="444"/>
      <c r="CZ19" s="444"/>
      <c r="DA19" s="444"/>
      <c r="DB19" s="444"/>
      <c r="DC19" s="444"/>
      <c r="DD19" s="444"/>
      <c r="DE19" s="444"/>
      <c r="DF19" s="444"/>
      <c r="DG19" s="444"/>
      <c r="DH19" s="444"/>
      <c r="DI19" s="444"/>
      <c r="DJ19" s="444"/>
      <c r="DK19" s="444"/>
      <c r="DL19" s="444"/>
      <c r="DM19" s="444"/>
      <c r="DN19" s="444"/>
      <c r="DO19" s="444"/>
      <c r="DP19" s="444"/>
      <c r="DQ19" s="444"/>
      <c r="DR19" s="444"/>
      <c r="DS19" s="444"/>
      <c r="DT19" s="444"/>
      <c r="DU19" s="444"/>
      <c r="DV19" s="444"/>
      <c r="DW19" s="444"/>
      <c r="DX19" s="444"/>
      <c r="DY19" s="444"/>
      <c r="DZ19" s="444"/>
      <c r="EA19" s="444"/>
      <c r="EB19" s="444"/>
      <c r="EC19" s="444"/>
      <c r="ED19" s="444"/>
      <c r="EE19" s="444"/>
      <c r="EF19" s="444"/>
      <c r="EG19" s="444"/>
      <c r="EH19" s="444"/>
      <c r="EI19" s="444"/>
      <c r="EJ19" s="444"/>
      <c r="EK19" s="444"/>
      <c r="EL19" s="444"/>
      <c r="EU19" s="444"/>
      <c r="EV19" s="444"/>
      <c r="EW19" s="444"/>
      <c r="EX19" s="444"/>
      <c r="EY19" s="444"/>
      <c r="EZ19" s="444"/>
      <c r="FA19" s="444"/>
      <c r="FB19" s="449"/>
      <c r="FC19" s="444"/>
      <c r="FD19" s="444"/>
      <c r="FE19" s="444"/>
      <c r="FF19" s="441"/>
      <c r="FG19" s="441"/>
      <c r="FH19" s="441"/>
      <c r="FI19" s="441"/>
      <c r="FJ19" s="441"/>
      <c r="FK19" s="441"/>
      <c r="FY19" s="440"/>
      <c r="FZ19" s="440"/>
      <c r="GA19" s="440"/>
      <c r="GB19" s="440"/>
      <c r="GC19" s="440"/>
      <c r="GD19" s="440"/>
      <c r="GE19" s="440"/>
      <c r="GF19" s="440"/>
    </row>
    <row r="20" spans="4:188" ht="15" customHeight="1" x14ac:dyDescent="0.2">
      <c r="D20" s="441"/>
      <c r="E20" s="441"/>
      <c r="F20" s="441"/>
      <c r="J20" s="441"/>
      <c r="K20" s="441"/>
      <c r="L20" s="438"/>
      <c r="M20" s="441"/>
      <c r="N20" s="441"/>
      <c r="O20" s="441"/>
      <c r="P20" s="441"/>
      <c r="Q20" s="438"/>
      <c r="R20" s="441"/>
      <c r="S20" s="441"/>
      <c r="T20" s="441"/>
      <c r="U20" s="441"/>
      <c r="V20" s="441"/>
      <c r="W20" s="441"/>
      <c r="X20" s="441"/>
      <c r="Y20" s="441"/>
      <c r="Z20" s="441"/>
      <c r="AA20" s="441"/>
      <c r="AB20" s="441"/>
      <c r="AC20" s="441"/>
      <c r="AD20" s="441"/>
      <c r="AE20" s="441"/>
      <c r="AF20" s="441"/>
      <c r="AG20" s="441"/>
      <c r="AH20" s="441"/>
      <c r="AI20" s="441"/>
      <c r="AJ20" s="441"/>
      <c r="AK20" s="441"/>
      <c r="AL20" s="441"/>
      <c r="AM20" s="441"/>
      <c r="AN20" s="441"/>
      <c r="AO20" s="441"/>
      <c r="AP20" s="441"/>
      <c r="AQ20" s="441"/>
      <c r="AR20" s="441"/>
      <c r="AS20" s="441"/>
      <c r="AT20" s="441"/>
      <c r="AU20" s="441"/>
      <c r="AV20" s="441"/>
      <c r="AW20" s="444"/>
      <c r="AX20" s="444"/>
      <c r="AY20" s="444"/>
      <c r="AZ20" s="444"/>
      <c r="BA20" s="444"/>
      <c r="BB20" s="444"/>
      <c r="BC20" s="444"/>
      <c r="BD20" s="444"/>
      <c r="BE20" s="444"/>
      <c r="BF20" s="444"/>
      <c r="BG20" s="444"/>
      <c r="BH20" s="444"/>
      <c r="BI20" s="444"/>
      <c r="BJ20" s="444"/>
      <c r="BK20" s="445"/>
      <c r="BL20" s="445"/>
      <c r="BM20" s="438"/>
      <c r="BN20" s="444"/>
      <c r="BO20" s="444"/>
      <c r="BP20" s="444"/>
      <c r="BQ20" s="444"/>
      <c r="BR20" s="444"/>
      <c r="BS20" s="444"/>
      <c r="BT20" s="444"/>
      <c r="BU20" s="444"/>
      <c r="BV20" s="444"/>
      <c r="BW20" s="444"/>
      <c r="BX20" s="444"/>
      <c r="BY20" s="444"/>
      <c r="BZ20" s="444"/>
      <c r="CA20" s="444"/>
      <c r="CB20" s="444"/>
      <c r="CC20" s="444"/>
      <c r="CD20" s="444"/>
      <c r="CE20" s="444"/>
      <c r="CF20" s="444"/>
      <c r="CG20" s="444"/>
      <c r="CH20" s="444"/>
      <c r="CI20" s="444"/>
      <c r="CJ20" s="444"/>
      <c r="CK20" s="444"/>
      <c r="CL20" s="444"/>
      <c r="CM20" s="444"/>
      <c r="CN20" s="444"/>
      <c r="CO20" s="444"/>
      <c r="CP20" s="444"/>
      <c r="CQ20" s="444"/>
      <c r="CR20" s="444"/>
      <c r="CS20" s="444"/>
      <c r="CT20" s="444"/>
      <c r="CU20" s="444"/>
      <c r="CV20" s="444"/>
      <c r="CW20" s="444"/>
      <c r="CX20" s="444"/>
      <c r="CY20" s="444"/>
      <c r="CZ20" s="444"/>
      <c r="DA20" s="444"/>
      <c r="DB20" s="444"/>
      <c r="DC20" s="444"/>
      <c r="DD20" s="444"/>
      <c r="DE20" s="444"/>
      <c r="DF20" s="444"/>
      <c r="DG20" s="444"/>
      <c r="DH20" s="444"/>
      <c r="DI20" s="444"/>
      <c r="DJ20" s="444"/>
      <c r="DK20" s="444"/>
      <c r="DL20" s="444"/>
      <c r="DM20" s="444"/>
      <c r="DN20" s="444"/>
      <c r="DO20" s="444"/>
      <c r="DP20" s="444"/>
      <c r="DQ20" s="444"/>
      <c r="DR20" s="444"/>
      <c r="DS20" s="444"/>
      <c r="DT20" s="444"/>
      <c r="DU20" s="444"/>
      <c r="DV20" s="444"/>
      <c r="DW20" s="444"/>
      <c r="DX20" s="444"/>
      <c r="DY20" s="444"/>
      <c r="DZ20" s="444"/>
      <c r="EA20" s="444"/>
      <c r="EB20" s="444"/>
      <c r="EC20" s="444"/>
      <c r="ED20" s="444"/>
      <c r="EE20" s="444"/>
      <c r="EF20" s="444"/>
      <c r="EG20" s="444"/>
      <c r="EH20" s="444"/>
      <c r="EI20" s="444"/>
      <c r="EJ20" s="444"/>
      <c r="EK20" s="444"/>
      <c r="EL20" s="444"/>
      <c r="EU20" s="444"/>
      <c r="EV20" s="444"/>
      <c r="EW20" s="444"/>
      <c r="EX20" s="444"/>
      <c r="EY20" s="444"/>
      <c r="EZ20" s="444"/>
      <c r="FA20" s="444"/>
      <c r="FB20" s="449"/>
      <c r="FC20" s="444"/>
      <c r="FD20" s="444"/>
      <c r="FE20" s="444"/>
      <c r="FF20" s="447"/>
      <c r="FG20" s="447"/>
      <c r="FH20" s="447"/>
      <c r="FI20" s="447"/>
      <c r="FJ20" s="447"/>
      <c r="FK20" s="447"/>
    </row>
    <row r="21" spans="4:188" ht="12" customHeight="1" x14ac:dyDescent="0.2">
      <c r="D21" s="441"/>
      <c r="E21" s="441"/>
      <c r="F21" s="441"/>
      <c r="J21" s="441"/>
      <c r="K21" s="441"/>
      <c r="L21" s="438"/>
      <c r="M21" s="441"/>
      <c r="N21" s="441"/>
      <c r="O21" s="441"/>
      <c r="P21" s="441"/>
      <c r="Q21" s="438"/>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FF21" s="447"/>
      <c r="FG21" s="447"/>
      <c r="FH21" s="447"/>
      <c r="FI21" s="447"/>
      <c r="FJ21" s="447"/>
      <c r="FK21" s="447"/>
    </row>
    <row r="22" spans="4:188" ht="12" customHeight="1" x14ac:dyDescent="0.2">
      <c r="D22" s="441"/>
      <c r="E22" s="441"/>
      <c r="F22" s="441"/>
      <c r="J22" s="441"/>
      <c r="K22" s="441"/>
      <c r="L22" s="438"/>
      <c r="M22" s="441"/>
      <c r="N22" s="441"/>
      <c r="O22" s="441"/>
      <c r="P22" s="441"/>
      <c r="Q22" s="438"/>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c r="AP22" s="441"/>
      <c r="AQ22" s="441"/>
      <c r="AR22" s="441"/>
      <c r="AS22" s="441"/>
      <c r="AT22" s="441"/>
      <c r="AU22" s="441"/>
      <c r="AV22" s="441"/>
      <c r="FF22" s="447"/>
      <c r="FG22" s="447"/>
      <c r="FH22" s="447"/>
      <c r="FI22" s="447"/>
      <c r="FJ22" s="447"/>
      <c r="FK22" s="447"/>
    </row>
    <row r="23" spans="4:188" ht="12" customHeight="1" x14ac:dyDescent="0.2">
      <c r="D23" s="441"/>
      <c r="E23" s="441"/>
      <c r="F23" s="441"/>
      <c r="J23" s="441"/>
      <c r="K23" s="441"/>
      <c r="L23" s="438"/>
      <c r="M23" s="441"/>
      <c r="N23" s="441"/>
      <c r="O23" s="441"/>
      <c r="P23" s="441"/>
      <c r="Q23" s="438"/>
      <c r="R23" s="441"/>
      <c r="S23" s="441"/>
      <c r="T23" s="441"/>
      <c r="U23" s="441"/>
      <c r="V23" s="441"/>
      <c r="W23" s="441"/>
      <c r="X23" s="441"/>
      <c r="Y23" s="441"/>
      <c r="Z23" s="441"/>
      <c r="AA23" s="441"/>
      <c r="AB23" s="441"/>
      <c r="AC23" s="441"/>
      <c r="AD23" s="441"/>
      <c r="AE23" s="441"/>
      <c r="AF23" s="441"/>
      <c r="AG23" s="441"/>
      <c r="AH23" s="441"/>
      <c r="AI23" s="441"/>
      <c r="AJ23" s="441"/>
      <c r="AK23" s="441"/>
      <c r="AL23" s="441"/>
      <c r="AM23" s="441"/>
      <c r="AN23" s="441"/>
      <c r="AO23" s="441"/>
      <c r="AP23" s="441"/>
      <c r="AQ23" s="441"/>
      <c r="AR23" s="441"/>
      <c r="AS23" s="441"/>
      <c r="AT23" s="441"/>
      <c r="AU23" s="441"/>
      <c r="AV23" s="441"/>
      <c r="EM23" s="444"/>
      <c r="EN23" s="444"/>
      <c r="EO23" s="444"/>
      <c r="EP23" s="444"/>
      <c r="EQ23" s="444"/>
      <c r="ER23" s="444"/>
      <c r="ES23" s="444"/>
      <c r="ET23" s="444"/>
      <c r="FF23" s="447"/>
      <c r="FG23" s="447"/>
      <c r="FH23" s="447"/>
      <c r="FI23" s="447"/>
      <c r="FJ23" s="447"/>
      <c r="FK23" s="447"/>
    </row>
    <row r="24" spans="4:188" x14ac:dyDescent="0.2">
      <c r="E24" s="438"/>
      <c r="F24" s="448"/>
      <c r="J24" s="438"/>
      <c r="K24" s="438"/>
      <c r="L24" s="438"/>
      <c r="M24" s="448"/>
      <c r="N24" s="448"/>
      <c r="O24" s="438"/>
      <c r="P24" s="438"/>
      <c r="Q24" s="438"/>
      <c r="R24" s="438"/>
      <c r="S24" s="438"/>
      <c r="T24" s="438"/>
      <c r="U24" s="438"/>
      <c r="V24" s="438"/>
      <c r="W24" s="438"/>
      <c r="X24" s="438"/>
      <c r="Y24" s="438"/>
      <c r="Z24" s="438"/>
      <c r="AA24" s="438"/>
      <c r="AB24" s="438"/>
      <c r="AI24" s="444"/>
      <c r="AJ24" s="444"/>
      <c r="AK24" s="444"/>
      <c r="AL24" s="444"/>
      <c r="AM24" s="444"/>
      <c r="AN24" s="447"/>
      <c r="AO24" s="447"/>
      <c r="AP24" s="447"/>
      <c r="AQ24" s="446"/>
      <c r="AR24" s="444"/>
      <c r="AS24" s="444"/>
      <c r="AT24" s="444"/>
      <c r="AU24" s="446"/>
      <c r="AV24" s="446"/>
      <c r="EM24" s="444"/>
      <c r="EN24" s="444"/>
      <c r="EO24" s="444"/>
      <c r="EP24" s="444"/>
      <c r="EQ24" s="444"/>
      <c r="ER24" s="444"/>
      <c r="ES24" s="444"/>
      <c r="ET24" s="444"/>
      <c r="FF24" s="444"/>
      <c r="FG24" s="444"/>
      <c r="FH24" s="444"/>
      <c r="FI24" s="444"/>
      <c r="FJ24" s="444"/>
      <c r="FK24" s="444"/>
    </row>
    <row r="25" spans="4:188" x14ac:dyDescent="0.2">
      <c r="E25" s="438"/>
      <c r="F25" s="448"/>
      <c r="J25" s="438"/>
      <c r="K25" s="438"/>
      <c r="L25" s="438"/>
      <c r="M25" s="448"/>
      <c r="N25" s="448"/>
      <c r="O25" s="438"/>
      <c r="P25" s="438"/>
      <c r="Q25" s="438"/>
      <c r="R25" s="438"/>
      <c r="S25" s="438"/>
      <c r="T25" s="438"/>
      <c r="U25" s="438"/>
      <c r="V25" s="438"/>
      <c r="W25" s="438"/>
      <c r="X25" s="438"/>
      <c r="Y25" s="438"/>
      <c r="Z25" s="438"/>
      <c r="AA25" s="438"/>
      <c r="AB25" s="438"/>
      <c r="AI25" s="444"/>
      <c r="AJ25" s="444"/>
      <c r="AK25" s="444"/>
      <c r="AL25" s="444"/>
      <c r="AM25" s="444"/>
      <c r="AN25" s="447"/>
      <c r="AO25" s="447"/>
      <c r="AP25" s="447"/>
      <c r="AQ25" s="446"/>
      <c r="AR25" s="444"/>
      <c r="AS25" s="444"/>
      <c r="AT25" s="444"/>
      <c r="AU25" s="446"/>
      <c r="AV25" s="446"/>
      <c r="FF25" s="444"/>
      <c r="FG25" s="444"/>
      <c r="FH25" s="444"/>
      <c r="FI25" s="444"/>
      <c r="FJ25" s="444"/>
      <c r="FK25" s="444"/>
    </row>
    <row r="26" spans="4:188" x14ac:dyDescent="0.2">
      <c r="E26" s="438"/>
      <c r="F26" s="448"/>
      <c r="J26" s="438"/>
      <c r="K26" s="438"/>
      <c r="L26" s="438"/>
      <c r="M26" s="448"/>
      <c r="N26" s="448"/>
      <c r="O26" s="438"/>
      <c r="P26" s="438"/>
      <c r="Q26" s="438"/>
      <c r="R26" s="438"/>
      <c r="S26" s="438"/>
      <c r="T26" s="438"/>
      <c r="U26" s="438"/>
      <c r="V26" s="438"/>
      <c r="W26" s="438"/>
      <c r="X26" s="438"/>
      <c r="Y26" s="438"/>
      <c r="Z26" s="438"/>
      <c r="AA26" s="438"/>
      <c r="AB26" s="438"/>
      <c r="AI26" s="444"/>
      <c r="AJ26" s="444"/>
      <c r="AK26" s="444"/>
      <c r="AL26" s="444"/>
      <c r="AM26" s="444"/>
      <c r="AN26" s="447"/>
      <c r="AO26" s="447"/>
      <c r="AP26" s="447"/>
      <c r="AQ26" s="446"/>
      <c r="AR26" s="444"/>
      <c r="AS26" s="444"/>
      <c r="AT26" s="444"/>
      <c r="AU26" s="446"/>
      <c r="AV26" s="446"/>
    </row>
    <row r="27" spans="4:188" x14ac:dyDescent="0.2">
      <c r="E27" s="438"/>
      <c r="F27" s="448"/>
      <c r="J27" s="438"/>
      <c r="K27" s="438"/>
      <c r="L27" s="438"/>
      <c r="M27" s="448"/>
      <c r="N27" s="448"/>
      <c r="O27" s="438"/>
      <c r="P27" s="438"/>
      <c r="Q27" s="438"/>
      <c r="R27" s="438"/>
      <c r="S27" s="438"/>
      <c r="T27" s="438"/>
      <c r="U27" s="438"/>
      <c r="V27" s="438"/>
      <c r="W27" s="438"/>
      <c r="X27" s="438"/>
      <c r="Y27" s="438"/>
      <c r="Z27" s="438"/>
      <c r="AA27" s="438"/>
      <c r="AB27" s="438"/>
      <c r="AI27" s="444"/>
      <c r="AJ27" s="444"/>
      <c r="AK27" s="444"/>
      <c r="AL27" s="444"/>
      <c r="AM27" s="444"/>
      <c r="AN27" s="447"/>
      <c r="AO27" s="447"/>
      <c r="AP27" s="447"/>
      <c r="AQ27" s="446"/>
      <c r="AR27" s="444"/>
      <c r="AS27" s="444"/>
      <c r="AT27" s="444"/>
      <c r="AU27" s="446"/>
      <c r="AV27" s="446"/>
    </row>
    <row r="28" spans="4:188" ht="13.5" customHeight="1" x14ac:dyDescent="0.2">
      <c r="E28" s="438"/>
      <c r="F28" s="445"/>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row>
    <row r="29" spans="4:188" x14ac:dyDescent="0.2">
      <c r="E29" s="438"/>
      <c r="F29" s="445"/>
      <c r="J29" s="444"/>
      <c r="K29" s="444"/>
      <c r="L29" s="444"/>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row>
    <row r="61" ht="177" customHeight="1" x14ac:dyDescent="0.2"/>
    <row r="69" spans="1:190" s="934" customFormat="1" ht="20.149999999999999" customHeight="1" x14ac:dyDescent="0.2">
      <c r="A69" s="440"/>
      <c r="B69" s="440"/>
      <c r="C69" s="440"/>
      <c r="D69" s="443" t="s">
        <v>1078</v>
      </c>
      <c r="E69" s="442" t="s">
        <v>1077</v>
      </c>
      <c r="F69" s="438"/>
      <c r="G69" s="441"/>
      <c r="H69" s="441"/>
      <c r="I69" s="441"/>
      <c r="J69" s="439"/>
      <c r="K69" s="439"/>
      <c r="L69" s="439"/>
      <c r="M69" s="439"/>
      <c r="N69" s="439"/>
      <c r="O69" s="439"/>
      <c r="P69" s="439"/>
      <c r="Q69" s="439"/>
      <c r="R69" s="439"/>
      <c r="S69" s="439"/>
      <c r="T69" s="439"/>
      <c r="U69" s="439"/>
      <c r="V69" s="439"/>
      <c r="W69" s="439"/>
      <c r="X69" s="439"/>
      <c r="Y69" s="439"/>
      <c r="Z69" s="439"/>
      <c r="AA69" s="439"/>
      <c r="AB69" s="439"/>
      <c r="AC69" s="438"/>
      <c r="AD69" s="438"/>
      <c r="AE69" s="438"/>
      <c r="AF69" s="438"/>
      <c r="AG69" s="438"/>
      <c r="AH69" s="438"/>
      <c r="AI69" s="438"/>
      <c r="AJ69" s="438"/>
      <c r="AK69" s="438"/>
      <c r="AL69" s="438"/>
      <c r="AM69" s="438"/>
      <c r="AN69" s="438"/>
      <c r="AO69" s="438"/>
      <c r="AP69" s="438"/>
      <c r="AQ69" s="438"/>
      <c r="AR69" s="438"/>
      <c r="AS69" s="438"/>
      <c r="AT69" s="438"/>
      <c r="AU69" s="438"/>
      <c r="AV69" s="439"/>
      <c r="AW69" s="438"/>
      <c r="AX69" s="438"/>
      <c r="AY69" s="438"/>
      <c r="AZ69" s="438"/>
      <c r="BA69" s="438"/>
      <c r="BB69" s="438"/>
      <c r="BC69" s="438"/>
      <c r="BD69" s="438"/>
      <c r="BE69" s="438"/>
      <c r="BF69" s="438"/>
      <c r="BG69" s="438"/>
      <c r="BH69" s="438"/>
      <c r="BI69" s="438"/>
      <c r="BJ69" s="438"/>
      <c r="BK69" s="441"/>
      <c r="BL69" s="441"/>
      <c r="BM69" s="441"/>
      <c r="BN69" s="438"/>
      <c r="BO69" s="438"/>
      <c r="BP69" s="438"/>
      <c r="BQ69" s="438"/>
      <c r="BR69" s="438"/>
      <c r="BS69" s="438"/>
      <c r="BT69" s="438"/>
      <c r="BU69" s="438"/>
      <c r="BV69" s="438"/>
      <c r="BW69" s="438"/>
      <c r="BX69" s="438"/>
      <c r="BY69" s="438"/>
      <c r="BZ69" s="438"/>
      <c r="CA69" s="438"/>
      <c r="CB69" s="438"/>
      <c r="CC69" s="438"/>
      <c r="CD69" s="438"/>
      <c r="CE69" s="438"/>
      <c r="CF69" s="438"/>
      <c r="CG69" s="438"/>
      <c r="CH69" s="438"/>
      <c r="CI69" s="438"/>
      <c r="CJ69" s="438"/>
      <c r="CK69" s="438"/>
      <c r="CL69" s="438"/>
      <c r="CM69" s="438"/>
      <c r="CN69" s="438"/>
      <c r="CO69" s="438"/>
      <c r="CP69" s="438"/>
      <c r="CQ69" s="438"/>
      <c r="CR69" s="438"/>
      <c r="CS69" s="438"/>
      <c r="CT69" s="438"/>
      <c r="CU69" s="438"/>
      <c r="CV69" s="438"/>
      <c r="CW69" s="438"/>
      <c r="CX69" s="438"/>
      <c r="CY69" s="438"/>
      <c r="CZ69" s="438"/>
      <c r="DA69" s="438"/>
      <c r="DB69" s="438"/>
      <c r="DC69" s="438"/>
      <c r="DD69" s="438"/>
      <c r="DE69" s="438"/>
      <c r="DF69" s="438"/>
      <c r="DG69" s="438"/>
      <c r="DH69" s="438"/>
      <c r="DI69" s="438"/>
      <c r="DJ69" s="438"/>
      <c r="DK69" s="438"/>
      <c r="DL69" s="438"/>
      <c r="DM69" s="438"/>
      <c r="DN69" s="438"/>
      <c r="DO69" s="438"/>
      <c r="DP69" s="438"/>
      <c r="DQ69" s="438"/>
      <c r="DR69" s="438"/>
      <c r="DS69" s="438"/>
      <c r="DT69" s="438"/>
      <c r="DU69" s="438"/>
      <c r="DV69" s="438"/>
      <c r="DW69" s="438"/>
      <c r="DX69" s="438"/>
      <c r="DY69" s="438"/>
      <c r="DZ69" s="438"/>
      <c r="EA69" s="438"/>
      <c r="EB69" s="438"/>
      <c r="EC69" s="438"/>
      <c r="ED69" s="438"/>
      <c r="EE69" s="438"/>
      <c r="EF69" s="438"/>
      <c r="EG69" s="438"/>
      <c r="EH69" s="438"/>
      <c r="EI69" s="438"/>
      <c r="EJ69" s="438"/>
      <c r="EK69" s="438"/>
      <c r="EL69" s="438"/>
      <c r="EM69" s="438"/>
      <c r="EN69" s="438"/>
      <c r="EO69" s="438"/>
      <c r="EP69" s="438"/>
      <c r="EQ69" s="438"/>
      <c r="ER69" s="438"/>
      <c r="ES69" s="438"/>
      <c r="ET69" s="438"/>
      <c r="EU69" s="438"/>
      <c r="EV69" s="438"/>
      <c r="EW69" s="438"/>
      <c r="EX69" s="438"/>
      <c r="EY69" s="438"/>
      <c r="EZ69" s="438"/>
      <c r="FA69" s="438"/>
      <c r="FB69" s="438"/>
      <c r="FC69" s="438"/>
      <c r="FD69" s="438"/>
      <c r="FE69" s="438"/>
      <c r="FF69" s="438"/>
      <c r="FG69" s="438"/>
      <c r="FH69" s="438"/>
      <c r="FI69" s="438"/>
      <c r="FJ69" s="438"/>
      <c r="FK69" s="438"/>
      <c r="FL69" s="440"/>
      <c r="FM69" s="440"/>
      <c r="FN69" s="440"/>
      <c r="FO69" s="440"/>
      <c r="FP69" s="440"/>
      <c r="FQ69" s="440"/>
      <c r="FR69" s="440"/>
      <c r="FS69" s="440"/>
      <c r="FT69" s="440"/>
      <c r="FU69" s="440"/>
      <c r="FV69" s="440"/>
      <c r="FW69" s="440"/>
      <c r="FX69" s="440"/>
      <c r="FY69" s="438"/>
      <c r="FZ69" s="438"/>
      <c r="GA69" s="438"/>
      <c r="GB69" s="438"/>
      <c r="GC69" s="438"/>
      <c r="GD69" s="438"/>
      <c r="GE69" s="438"/>
      <c r="GF69" s="438"/>
      <c r="GG69" s="440"/>
      <c r="GH69" s="440"/>
    </row>
    <row r="70" spans="1:190" s="934" customFormat="1" ht="20.149999999999999" customHeight="1" x14ac:dyDescent="0.2">
      <c r="A70" s="440"/>
      <c r="B70" s="440"/>
      <c r="C70" s="440"/>
      <c r="D70" s="443" t="s">
        <v>1076</v>
      </c>
      <c r="E70" s="442" t="s">
        <v>1075</v>
      </c>
      <c r="F70" s="438"/>
      <c r="G70" s="441"/>
      <c r="H70" s="441"/>
      <c r="I70" s="441"/>
      <c r="J70" s="439"/>
      <c r="K70" s="439"/>
      <c r="L70" s="439"/>
      <c r="M70" s="439"/>
      <c r="N70" s="439"/>
      <c r="O70" s="439"/>
      <c r="P70" s="439"/>
      <c r="Q70" s="439"/>
      <c r="R70" s="439"/>
      <c r="S70" s="439"/>
      <c r="T70" s="439"/>
      <c r="U70" s="439"/>
      <c r="V70" s="439"/>
      <c r="W70" s="439"/>
      <c r="X70" s="439"/>
      <c r="Y70" s="439"/>
      <c r="Z70" s="439"/>
      <c r="AA70" s="439"/>
      <c r="AB70" s="439"/>
      <c r="AC70" s="438"/>
      <c r="AD70" s="438"/>
      <c r="AE70" s="438"/>
      <c r="AF70" s="438"/>
      <c r="AG70" s="438"/>
      <c r="AH70" s="438"/>
      <c r="AI70" s="438"/>
      <c r="AJ70" s="438"/>
      <c r="AK70" s="438"/>
      <c r="AL70" s="438"/>
      <c r="AM70" s="438"/>
      <c r="AN70" s="438"/>
      <c r="AO70" s="438"/>
      <c r="AP70" s="438"/>
      <c r="AQ70" s="438"/>
      <c r="AR70" s="438"/>
      <c r="AS70" s="438"/>
      <c r="AT70" s="438"/>
      <c r="AU70" s="438"/>
      <c r="AV70" s="439"/>
      <c r="AW70" s="438"/>
      <c r="AX70" s="438"/>
      <c r="AY70" s="438"/>
      <c r="AZ70" s="438"/>
      <c r="BA70" s="438"/>
      <c r="BB70" s="438"/>
      <c r="BC70" s="438"/>
      <c r="BD70" s="438"/>
      <c r="BE70" s="438"/>
      <c r="BF70" s="438"/>
      <c r="BG70" s="438"/>
      <c r="BH70" s="438"/>
      <c r="BI70" s="438"/>
      <c r="BJ70" s="438"/>
      <c r="BK70" s="441"/>
      <c r="BL70" s="441"/>
      <c r="BM70" s="441"/>
      <c r="BN70" s="441"/>
      <c r="BO70" s="441"/>
      <c r="BP70" s="441"/>
      <c r="BQ70" s="441"/>
      <c r="BR70" s="441"/>
      <c r="BS70" s="441"/>
      <c r="BT70" s="441"/>
      <c r="BU70" s="441"/>
      <c r="BV70" s="441"/>
      <c r="BW70" s="441"/>
      <c r="BX70" s="441"/>
      <c r="BY70" s="438"/>
      <c r="BZ70" s="438"/>
      <c r="CA70" s="438"/>
      <c r="CB70" s="438"/>
      <c r="CC70" s="438"/>
      <c r="CD70" s="438"/>
      <c r="CE70" s="438"/>
      <c r="CF70" s="438"/>
      <c r="CG70" s="438"/>
      <c r="CH70" s="438"/>
      <c r="CI70" s="438"/>
      <c r="CJ70" s="438"/>
      <c r="CK70" s="438"/>
      <c r="CL70" s="438"/>
      <c r="CM70" s="438"/>
      <c r="CN70" s="438"/>
      <c r="CO70" s="438"/>
      <c r="CP70" s="438"/>
      <c r="CQ70" s="438"/>
      <c r="CR70" s="438"/>
      <c r="CS70" s="438"/>
      <c r="CT70" s="438"/>
      <c r="CU70" s="438"/>
      <c r="CV70" s="438"/>
      <c r="CW70" s="438"/>
      <c r="CX70" s="438"/>
      <c r="CY70" s="438"/>
      <c r="CZ70" s="438"/>
      <c r="DA70" s="438"/>
      <c r="DB70" s="438"/>
      <c r="DC70" s="438"/>
      <c r="DD70" s="438"/>
      <c r="DE70" s="438"/>
      <c r="DF70" s="438"/>
      <c r="DG70" s="438"/>
      <c r="DH70" s="438"/>
      <c r="DI70" s="438"/>
      <c r="DJ70" s="438"/>
      <c r="DK70" s="438"/>
      <c r="DL70" s="438"/>
      <c r="DM70" s="438"/>
      <c r="DN70" s="438"/>
      <c r="DO70" s="438"/>
      <c r="DP70" s="438"/>
      <c r="DQ70" s="438"/>
      <c r="DR70" s="438"/>
      <c r="DS70" s="438"/>
      <c r="DT70" s="438"/>
      <c r="DU70" s="438"/>
      <c r="DV70" s="438"/>
      <c r="DW70" s="438"/>
      <c r="DX70" s="438"/>
      <c r="DY70" s="438"/>
      <c r="DZ70" s="438"/>
      <c r="EA70" s="438"/>
      <c r="EB70" s="438"/>
      <c r="EC70" s="438"/>
      <c r="ED70" s="438"/>
      <c r="EE70" s="438"/>
      <c r="EF70" s="438"/>
      <c r="EG70" s="438"/>
      <c r="EH70" s="438"/>
      <c r="EI70" s="438"/>
      <c r="EJ70" s="438"/>
      <c r="EK70" s="438"/>
      <c r="EL70" s="438"/>
      <c r="EM70" s="438"/>
      <c r="EN70" s="438"/>
      <c r="EO70" s="438"/>
      <c r="EP70" s="438"/>
      <c r="EQ70" s="438"/>
      <c r="ER70" s="438"/>
      <c r="ES70" s="438"/>
      <c r="ET70" s="438"/>
      <c r="EU70" s="438"/>
      <c r="EV70" s="438"/>
      <c r="EW70" s="438"/>
      <c r="EX70" s="438"/>
      <c r="EY70" s="438"/>
      <c r="EZ70" s="438"/>
      <c r="FA70" s="438"/>
      <c r="FB70" s="438"/>
      <c r="FC70" s="438"/>
      <c r="FD70" s="438"/>
      <c r="FE70" s="438"/>
      <c r="FF70" s="438"/>
      <c r="FG70" s="438"/>
      <c r="FH70" s="438"/>
      <c r="FI70" s="438"/>
      <c r="FJ70" s="438"/>
      <c r="FK70" s="438"/>
      <c r="FL70" s="440"/>
      <c r="FM70" s="440"/>
      <c r="FN70" s="440"/>
      <c r="FO70" s="440"/>
      <c r="FP70" s="440"/>
      <c r="FQ70" s="440"/>
      <c r="FR70" s="440"/>
      <c r="FS70" s="440"/>
      <c r="FT70" s="440"/>
      <c r="FU70" s="440"/>
      <c r="FV70" s="440"/>
      <c r="FW70" s="440"/>
      <c r="FX70" s="440"/>
      <c r="FY70" s="438"/>
      <c r="FZ70" s="438"/>
      <c r="GA70" s="438"/>
      <c r="GB70" s="438"/>
      <c r="GC70" s="438"/>
      <c r="GD70" s="438"/>
      <c r="GE70" s="438"/>
      <c r="GF70" s="438"/>
      <c r="GG70" s="440"/>
      <c r="GH70" s="440"/>
    </row>
    <row r="71" spans="1:190" s="934" customFormat="1" ht="36" customHeight="1" x14ac:dyDescent="0.2">
      <c r="A71" s="440"/>
      <c r="B71" s="440"/>
      <c r="C71" s="440"/>
      <c r="D71" s="443" t="s">
        <v>1074</v>
      </c>
      <c r="E71" s="442" t="s">
        <v>1073</v>
      </c>
      <c r="F71" s="438"/>
      <c r="G71" s="441"/>
      <c r="H71" s="441"/>
      <c r="I71" s="441"/>
      <c r="J71" s="439"/>
      <c r="K71" s="439"/>
      <c r="L71" s="439"/>
      <c r="M71" s="439"/>
      <c r="N71" s="439"/>
      <c r="O71" s="439"/>
      <c r="P71" s="439"/>
      <c r="Q71" s="439"/>
      <c r="R71" s="439"/>
      <c r="S71" s="439"/>
      <c r="T71" s="439"/>
      <c r="U71" s="439"/>
      <c r="V71" s="439"/>
      <c r="W71" s="439"/>
      <c r="X71" s="439"/>
      <c r="Y71" s="439"/>
      <c r="Z71" s="439"/>
      <c r="AA71" s="439"/>
      <c r="AB71" s="439"/>
      <c r="AC71" s="438"/>
      <c r="AD71" s="438"/>
      <c r="AE71" s="438"/>
      <c r="AF71" s="438"/>
      <c r="AG71" s="438"/>
      <c r="AH71" s="438"/>
      <c r="AI71" s="438"/>
      <c r="AJ71" s="438"/>
      <c r="AK71" s="438"/>
      <c r="AL71" s="438"/>
      <c r="AM71" s="438"/>
      <c r="AN71" s="438"/>
      <c r="AO71" s="438"/>
      <c r="AP71" s="438"/>
      <c r="AQ71" s="438"/>
      <c r="AR71" s="438"/>
      <c r="AS71" s="438"/>
      <c r="AT71" s="438"/>
      <c r="AU71" s="438"/>
      <c r="AV71" s="439"/>
      <c r="AW71" s="441"/>
      <c r="AX71" s="441"/>
      <c r="AY71" s="441"/>
      <c r="AZ71" s="441"/>
      <c r="BA71" s="441"/>
      <c r="BB71" s="441"/>
      <c r="BC71" s="441"/>
      <c r="BD71" s="441"/>
      <c r="BE71" s="441"/>
      <c r="BF71" s="441"/>
      <c r="BG71" s="441"/>
      <c r="BH71" s="441"/>
      <c r="BI71" s="441"/>
      <c r="BJ71" s="441"/>
      <c r="BK71" s="441"/>
      <c r="BL71" s="441"/>
      <c r="BM71" s="441"/>
      <c r="BN71" s="441"/>
      <c r="BO71" s="441"/>
      <c r="BP71" s="441"/>
      <c r="BQ71" s="441"/>
      <c r="BR71" s="441"/>
      <c r="BS71" s="441"/>
      <c r="BT71" s="441"/>
      <c r="BU71" s="441"/>
      <c r="BV71" s="441"/>
      <c r="BW71" s="441"/>
      <c r="BX71" s="441"/>
      <c r="BY71" s="441"/>
      <c r="BZ71" s="441"/>
      <c r="CA71" s="441"/>
      <c r="CB71" s="441"/>
      <c r="CC71" s="441"/>
      <c r="CD71" s="441"/>
      <c r="CE71" s="441"/>
      <c r="CF71" s="441"/>
      <c r="CG71" s="441"/>
      <c r="CH71" s="441"/>
      <c r="CI71" s="441"/>
      <c r="CJ71" s="441"/>
      <c r="CK71" s="441"/>
      <c r="CL71" s="441"/>
      <c r="CM71" s="441"/>
      <c r="CN71" s="441"/>
      <c r="CO71" s="441"/>
      <c r="CP71" s="441"/>
      <c r="CQ71" s="441"/>
      <c r="CR71" s="441"/>
      <c r="CS71" s="441"/>
      <c r="CT71" s="441"/>
      <c r="CU71" s="441"/>
      <c r="CV71" s="441"/>
      <c r="CW71" s="441"/>
      <c r="CX71" s="441"/>
      <c r="CY71" s="441"/>
      <c r="CZ71" s="441"/>
      <c r="DA71" s="441"/>
      <c r="DB71" s="441"/>
      <c r="DC71" s="441"/>
      <c r="DD71" s="441"/>
      <c r="DE71" s="441"/>
      <c r="DF71" s="441"/>
      <c r="DG71" s="441"/>
      <c r="DH71" s="441"/>
      <c r="DI71" s="441"/>
      <c r="DJ71" s="441"/>
      <c r="DK71" s="441"/>
      <c r="DL71" s="441"/>
      <c r="DM71" s="441"/>
      <c r="DN71" s="441"/>
      <c r="DO71" s="441"/>
      <c r="DP71" s="441"/>
      <c r="DQ71" s="441"/>
      <c r="DR71" s="441"/>
      <c r="DS71" s="441"/>
      <c r="DT71" s="441"/>
      <c r="DU71" s="441"/>
      <c r="DV71" s="441"/>
      <c r="DW71" s="441"/>
      <c r="DX71" s="441"/>
      <c r="DY71" s="441"/>
      <c r="DZ71" s="441"/>
      <c r="EA71" s="441"/>
      <c r="EB71" s="441"/>
      <c r="EC71" s="441"/>
      <c r="ED71" s="441"/>
      <c r="EE71" s="441"/>
      <c r="EF71" s="441"/>
      <c r="EG71" s="441"/>
      <c r="EH71" s="441"/>
      <c r="EI71" s="441"/>
      <c r="EJ71" s="441"/>
      <c r="EK71" s="441"/>
      <c r="EL71" s="441"/>
      <c r="EM71" s="438"/>
      <c r="EN71" s="438"/>
      <c r="EO71" s="438"/>
      <c r="EP71" s="438"/>
      <c r="EQ71" s="438"/>
      <c r="ER71" s="438"/>
      <c r="ES71" s="438"/>
      <c r="ET71" s="438"/>
      <c r="EU71" s="441"/>
      <c r="EV71" s="441"/>
      <c r="EW71" s="438"/>
      <c r="EX71" s="438"/>
      <c r="EY71" s="438"/>
      <c r="EZ71" s="438"/>
      <c r="FA71" s="438"/>
      <c r="FB71" s="438"/>
      <c r="FC71" s="438"/>
      <c r="FD71" s="438"/>
      <c r="FE71" s="441"/>
      <c r="FF71" s="438"/>
      <c r="FG71" s="438"/>
      <c r="FH71" s="438"/>
      <c r="FI71" s="438"/>
      <c r="FJ71" s="438"/>
      <c r="FK71" s="438"/>
      <c r="FL71" s="440"/>
      <c r="FM71" s="440"/>
      <c r="FN71" s="440"/>
      <c r="FO71" s="440"/>
      <c r="FP71" s="440"/>
      <c r="FQ71" s="440"/>
      <c r="FR71" s="440"/>
      <c r="FS71" s="440"/>
      <c r="FT71" s="440"/>
      <c r="FU71" s="440"/>
      <c r="FV71" s="440"/>
      <c r="FW71" s="440"/>
      <c r="FX71" s="440"/>
      <c r="FY71" s="438"/>
      <c r="FZ71" s="438"/>
      <c r="GA71" s="438"/>
      <c r="GB71" s="438"/>
      <c r="GC71" s="438"/>
      <c r="GD71" s="438"/>
      <c r="GE71" s="438"/>
      <c r="GF71" s="438"/>
      <c r="GG71" s="440"/>
      <c r="GH71" s="440"/>
    </row>
    <row r="74" spans="1:190" ht="12.5" x14ac:dyDescent="0.2">
      <c r="FY74" s="440"/>
      <c r="FZ74" s="440"/>
      <c r="GA74" s="440"/>
      <c r="GB74" s="440"/>
      <c r="GC74" s="440"/>
      <c r="GD74" s="440"/>
      <c r="GE74" s="440"/>
      <c r="GF74" s="440"/>
    </row>
    <row r="75" spans="1:190" ht="12.5" x14ac:dyDescent="0.2">
      <c r="EM75" s="441"/>
      <c r="EN75" s="441"/>
      <c r="EO75" s="441"/>
      <c r="EP75" s="441"/>
      <c r="EQ75" s="441"/>
      <c r="ER75" s="441"/>
      <c r="ES75" s="441"/>
      <c r="ET75" s="441"/>
      <c r="FY75" s="440"/>
      <c r="FZ75" s="440"/>
      <c r="GA75" s="440"/>
      <c r="GB75" s="440"/>
      <c r="GC75" s="440"/>
      <c r="GD75" s="440"/>
      <c r="GE75" s="440"/>
      <c r="GF75" s="440"/>
    </row>
    <row r="76" spans="1:190" ht="12.5" x14ac:dyDescent="0.2">
      <c r="FF76" s="441"/>
      <c r="FG76" s="441"/>
      <c r="FH76" s="441"/>
      <c r="FI76" s="441"/>
      <c r="FJ76" s="441"/>
      <c r="FK76" s="441"/>
      <c r="FY76" s="440"/>
      <c r="FZ76" s="440"/>
      <c r="GA76" s="440"/>
      <c r="GB76" s="440"/>
      <c r="GC76" s="440"/>
      <c r="GD76" s="440"/>
      <c r="GE76" s="440"/>
      <c r="GF76" s="440"/>
    </row>
  </sheetData>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14" zoomScaleNormal="100" zoomScaleSheetLayoutView="78" workbookViewId="0">
      <selection activeCell="K23" sqref="K23"/>
    </sheetView>
  </sheetViews>
  <sheetFormatPr defaultColWidth="9" defaultRowHeight="12" x14ac:dyDescent="0.2"/>
  <cols>
    <col min="1" max="1" width="6.36328125" style="373" customWidth="1"/>
    <col min="2" max="2" width="4.36328125" style="373" customWidth="1"/>
    <col min="3" max="3" width="5.08984375" style="373" customWidth="1"/>
    <col min="4" max="5" width="11" style="373" customWidth="1"/>
    <col min="6" max="6" width="17" style="373" customWidth="1"/>
    <col min="7" max="7" width="24.90625" style="373" customWidth="1"/>
    <col min="8" max="8" width="11" style="373" customWidth="1"/>
    <col min="9" max="16384" width="9" style="373"/>
  </cols>
  <sheetData>
    <row r="1" spans="1:8" ht="18" customHeight="1" x14ac:dyDescent="0.2">
      <c r="A1" s="3151" t="s">
        <v>1047</v>
      </c>
      <c r="B1" s="3151"/>
      <c r="C1" s="3151"/>
      <c r="D1" s="3151"/>
      <c r="E1" s="3151"/>
      <c r="F1" s="3151"/>
      <c r="G1" s="3151"/>
      <c r="H1" s="3151"/>
    </row>
    <row r="2" spans="1:8" ht="18" customHeight="1" x14ac:dyDescent="0.2">
      <c r="A2" s="525" t="s">
        <v>4642</v>
      </c>
      <c r="B2" s="525"/>
      <c r="C2" s="525"/>
      <c r="D2" s="525"/>
      <c r="E2" s="525"/>
      <c r="F2" s="525"/>
      <c r="G2" s="525"/>
      <c r="H2" s="533" t="s">
        <v>4639</v>
      </c>
    </row>
    <row r="3" spans="1:8" ht="25.5" customHeight="1" x14ac:dyDescent="0.2">
      <c r="A3" s="3152" t="s">
        <v>1046</v>
      </c>
      <c r="B3" s="3152"/>
      <c r="C3" s="3152"/>
      <c r="D3" s="3152"/>
      <c r="E3" s="3152"/>
      <c r="F3" s="3152"/>
      <c r="G3" s="3152"/>
      <c r="H3" s="3152"/>
    </row>
    <row r="4" spans="1:8" ht="16.5" customHeight="1" x14ac:dyDescent="0.2">
      <c r="A4" s="396"/>
      <c r="B4" s="395"/>
      <c r="C4" s="395"/>
      <c r="D4" s="395"/>
      <c r="E4" s="395"/>
      <c r="F4" s="395"/>
      <c r="G4" s="3161" t="s">
        <v>1045</v>
      </c>
      <c r="H4" s="3161"/>
    </row>
    <row r="5" spans="1:8" ht="15" customHeight="1" x14ac:dyDescent="0.2">
      <c r="A5" s="394"/>
    </row>
    <row r="6" spans="1:8" ht="27" customHeight="1" x14ac:dyDescent="0.2">
      <c r="A6" s="3153" t="s">
        <v>1044</v>
      </c>
      <c r="B6" s="3154"/>
      <c r="C6" s="3155" t="str">
        <f>'はじめに（PC）'!D3</f>
        <v>京丹後市</v>
      </c>
      <c r="D6" s="3156"/>
      <c r="E6" s="3157"/>
      <c r="F6" s="506" t="s">
        <v>1043</v>
      </c>
      <c r="G6" s="393"/>
    </row>
    <row r="7" spans="1:8" ht="25" customHeight="1" x14ac:dyDescent="0.2">
      <c r="A7" s="3153" t="s">
        <v>1042</v>
      </c>
      <c r="B7" s="3154"/>
      <c r="C7" s="3158" t="str">
        <f>'様式第1-1号'!E6</f>
        <v/>
      </c>
      <c r="D7" s="3159"/>
      <c r="E7" s="3160"/>
      <c r="F7" s="392"/>
    </row>
    <row r="8" spans="1:8" ht="18.75" customHeight="1" x14ac:dyDescent="0.2">
      <c r="A8" s="391"/>
      <c r="B8" s="391"/>
      <c r="C8" s="390"/>
      <c r="D8" s="390"/>
      <c r="E8" s="389"/>
      <c r="F8" s="389"/>
      <c r="G8" s="389"/>
      <c r="H8" s="389"/>
    </row>
    <row r="9" spans="1:8" s="388" customFormat="1" ht="20.149999999999999" customHeight="1" x14ac:dyDescent="0.2">
      <c r="A9" s="3115" t="s">
        <v>1041</v>
      </c>
      <c r="B9" s="3115"/>
      <c r="C9" s="3115"/>
      <c r="D9" s="3115"/>
      <c r="E9" s="3115"/>
      <c r="F9" s="3115"/>
      <c r="G9" s="3115"/>
      <c r="H9" s="3115"/>
    </row>
    <row r="10" spans="1:8" ht="30.75" customHeight="1" x14ac:dyDescent="0.2">
      <c r="A10" s="3145" t="s">
        <v>1040</v>
      </c>
      <c r="B10" s="3145"/>
      <c r="C10" s="3145"/>
      <c r="D10" s="3146" t="s">
        <v>1039</v>
      </c>
      <c r="E10" s="3147"/>
      <c r="F10" s="3147"/>
      <c r="G10" s="3147"/>
      <c r="H10" s="387" t="s">
        <v>1038</v>
      </c>
    </row>
    <row r="11" spans="1:8" ht="61.5" customHeight="1" x14ac:dyDescent="0.2">
      <c r="A11" s="3148" t="s">
        <v>1037</v>
      </c>
      <c r="B11" s="3149"/>
      <c r="C11" s="3150"/>
      <c r="D11" s="3128" t="s">
        <v>6870</v>
      </c>
      <c r="E11" s="3123"/>
      <c r="F11" s="3123"/>
      <c r="G11" s="3123"/>
      <c r="H11" s="386"/>
    </row>
    <row r="12" spans="1:8" ht="42.75" customHeight="1" x14ac:dyDescent="0.2">
      <c r="A12" s="3130" t="s">
        <v>1036</v>
      </c>
      <c r="B12" s="3131" t="s">
        <v>1035</v>
      </c>
      <c r="C12" s="385" t="s">
        <v>865</v>
      </c>
      <c r="D12" s="3132" t="s">
        <v>1034</v>
      </c>
      <c r="E12" s="3133"/>
      <c r="F12" s="3133"/>
      <c r="G12" s="3134"/>
      <c r="H12" s="516" t="str">
        <f>IF(SUM(金銭出納簿!D35,金銭出納簿!I35)=報告書!L33,"○","×")</f>
        <v>○</v>
      </c>
    </row>
    <row r="13" spans="1:8" ht="42.75" customHeight="1" x14ac:dyDescent="0.2">
      <c r="A13" s="3130"/>
      <c r="B13" s="3131"/>
      <c r="C13" s="384" t="s">
        <v>864</v>
      </c>
      <c r="D13" s="3135" t="s">
        <v>1033</v>
      </c>
      <c r="E13" s="3136"/>
      <c r="F13" s="3136"/>
      <c r="G13" s="3137"/>
      <c r="H13" s="517" t="str">
        <f>IF(SUM(金銭出納簿!E34,金銭出納簿!K35)=報告書!L47,"○","×")</f>
        <v>○</v>
      </c>
    </row>
    <row r="14" spans="1:8" ht="44.25" customHeight="1" x14ac:dyDescent="0.2">
      <c r="A14" s="3130"/>
      <c r="B14" s="3138" t="s">
        <v>1032</v>
      </c>
      <c r="C14" s="3140" t="s">
        <v>1024</v>
      </c>
      <c r="D14" s="3132" t="s">
        <v>1031</v>
      </c>
      <c r="E14" s="3133"/>
      <c r="F14" s="3133"/>
      <c r="G14" s="3133"/>
      <c r="H14" s="383"/>
    </row>
    <row r="15" spans="1:8" ht="43.5" customHeight="1" x14ac:dyDescent="0.2">
      <c r="A15" s="3130"/>
      <c r="B15" s="3139"/>
      <c r="C15" s="3141"/>
      <c r="D15" s="3143" t="s">
        <v>1030</v>
      </c>
      <c r="E15" s="3144"/>
      <c r="F15" s="3144"/>
      <c r="G15" s="3144"/>
      <c r="H15" s="382"/>
    </row>
    <row r="16" spans="1:8" ht="39" customHeight="1" x14ac:dyDescent="0.2">
      <c r="A16" s="3130"/>
      <c r="B16" s="3139"/>
      <c r="C16" s="3142"/>
      <c r="D16" s="3135" t="s">
        <v>1029</v>
      </c>
      <c r="E16" s="3136"/>
      <c r="F16" s="3136"/>
      <c r="G16" s="3136"/>
      <c r="H16" s="382"/>
    </row>
    <row r="17" spans="1:8" ht="48" customHeight="1" x14ac:dyDescent="0.2">
      <c r="A17" s="3130"/>
      <c r="B17" s="3139"/>
      <c r="C17" s="381" t="s">
        <v>1028</v>
      </c>
      <c r="D17" s="3124" t="s">
        <v>1027</v>
      </c>
      <c r="E17" s="3125"/>
      <c r="F17" s="3125"/>
      <c r="G17" s="3125"/>
      <c r="H17" s="518" t="str">
        <f>IF('様式第1-3号'!M45&gt;0,IF(報告書!V68&gt;0,"○","×"),"－")</f>
        <v>－</v>
      </c>
    </row>
    <row r="18" spans="1:8" ht="70.5" customHeight="1" x14ac:dyDescent="0.2">
      <c r="A18" s="3130"/>
      <c r="B18" s="3139"/>
      <c r="C18" s="380" t="s">
        <v>1026</v>
      </c>
      <c r="D18" s="3124" t="s">
        <v>1025</v>
      </c>
      <c r="E18" s="3125"/>
      <c r="F18" s="3125"/>
      <c r="G18" s="3125"/>
      <c r="H18" s="379"/>
    </row>
    <row r="19" spans="1:8" ht="35.25" customHeight="1" x14ac:dyDescent="0.2">
      <c r="A19" s="3119" t="s">
        <v>474</v>
      </c>
      <c r="B19" s="3120"/>
      <c r="C19" s="378" t="s">
        <v>1024</v>
      </c>
      <c r="D19" s="3123" t="s">
        <v>1023</v>
      </c>
      <c r="E19" s="3123"/>
      <c r="F19" s="3123"/>
      <c r="G19" s="3123"/>
      <c r="H19" s="376"/>
    </row>
    <row r="20" spans="1:8" ht="70.5" customHeight="1" x14ac:dyDescent="0.2">
      <c r="A20" s="3121"/>
      <c r="B20" s="3122"/>
      <c r="C20" s="377" t="s">
        <v>1022</v>
      </c>
      <c r="D20" s="3124" t="s">
        <v>1021</v>
      </c>
      <c r="E20" s="3125"/>
      <c r="F20" s="3125"/>
      <c r="G20" s="3126"/>
      <c r="H20" s="376"/>
    </row>
    <row r="21" spans="1:8" ht="47.25" customHeight="1" x14ac:dyDescent="0.2">
      <c r="A21" s="3127" t="s">
        <v>1020</v>
      </c>
      <c r="B21" s="3127"/>
      <c r="C21" s="3127"/>
      <c r="D21" s="3128" t="s">
        <v>1019</v>
      </c>
      <c r="E21" s="3123"/>
      <c r="F21" s="3123"/>
      <c r="G21" s="3123"/>
      <c r="H21" s="376"/>
    </row>
    <row r="22" spans="1:8" s="375" customFormat="1" ht="51.75" customHeight="1" x14ac:dyDescent="0.2">
      <c r="A22" s="3129" t="s">
        <v>1018</v>
      </c>
      <c r="B22" s="3129"/>
      <c r="C22" s="3129"/>
      <c r="D22" s="3129"/>
      <c r="E22" s="3129"/>
      <c r="F22" s="3129"/>
      <c r="G22" s="3129"/>
      <c r="H22" s="3129"/>
    </row>
    <row r="23" spans="1:8" s="375" customFormat="1" ht="23.25" customHeight="1" x14ac:dyDescent="0.2">
      <c r="A23" s="3129" t="s">
        <v>1017</v>
      </c>
      <c r="B23" s="3129"/>
      <c r="C23" s="3129"/>
      <c r="D23" s="3129"/>
      <c r="E23" s="3129"/>
      <c r="F23" s="3129"/>
      <c r="G23" s="3129"/>
      <c r="H23" s="3129"/>
    </row>
    <row r="24" spans="1:8" s="374" customFormat="1" ht="20.149999999999999" customHeight="1" x14ac:dyDescent="0.2">
      <c r="A24" s="3115" t="s">
        <v>1016</v>
      </c>
      <c r="B24" s="3115"/>
      <c r="C24" s="3115"/>
      <c r="D24" s="3115"/>
      <c r="E24" s="3115"/>
      <c r="F24" s="3115"/>
      <c r="G24" s="3115"/>
      <c r="H24" s="3115"/>
    </row>
    <row r="25" spans="1:8" ht="56.25" customHeight="1" x14ac:dyDescent="0.2">
      <c r="A25" s="3116"/>
      <c r="B25" s="3117"/>
      <c r="C25" s="3117"/>
      <c r="D25" s="3117"/>
      <c r="E25" s="3117"/>
      <c r="F25" s="3117"/>
      <c r="G25" s="3117"/>
      <c r="H25" s="3118"/>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Normal="100" zoomScaleSheetLayoutView="100" workbookViewId="0">
      <selection activeCell="B16" sqref="B16"/>
    </sheetView>
  </sheetViews>
  <sheetFormatPr defaultColWidth="9" defaultRowHeight="17.5" x14ac:dyDescent="0.2"/>
  <cols>
    <col min="1" max="13" width="7.7265625" style="663" customWidth="1"/>
    <col min="14" max="14" width="15.36328125" style="663" customWidth="1"/>
    <col min="15" max="26" width="7.90625" style="663" customWidth="1"/>
    <col min="27" max="16384" width="9" style="663"/>
  </cols>
  <sheetData>
    <row r="1" spans="1:26" ht="24" customHeight="1" x14ac:dyDescent="0.2">
      <c r="A1" s="1654" t="s">
        <v>4807</v>
      </c>
      <c r="B1" s="1654"/>
      <c r="C1" s="1654"/>
      <c r="D1" s="1654"/>
      <c r="E1" s="1654"/>
      <c r="F1" s="1654"/>
      <c r="G1" s="1654"/>
      <c r="H1" s="1654"/>
      <c r="I1" s="1654"/>
      <c r="J1" s="1654"/>
      <c r="K1" s="1654"/>
      <c r="L1" s="1654"/>
      <c r="M1" s="1654"/>
      <c r="N1" s="1591" t="s">
        <v>6878</v>
      </c>
      <c r="O1" s="1591"/>
      <c r="P1" s="1591"/>
      <c r="Q1" s="1591"/>
      <c r="R1" s="1591"/>
      <c r="S1" s="1591"/>
      <c r="T1" s="1591"/>
      <c r="U1" s="1591"/>
      <c r="V1" s="1591"/>
      <c r="W1" s="1591"/>
      <c r="X1" s="1591"/>
      <c r="Y1" s="1591"/>
      <c r="Z1" s="1591"/>
    </row>
    <row r="2" spans="1:26" ht="24" customHeight="1" x14ac:dyDescent="0.2">
      <c r="A2" s="1651" t="s">
        <v>4810</v>
      </c>
      <c r="B2" s="1652"/>
      <c r="C2" s="1652"/>
      <c r="D2" s="1652"/>
      <c r="E2" s="1652"/>
      <c r="F2" s="1652"/>
      <c r="G2" s="1652"/>
      <c r="H2" s="1652"/>
      <c r="I2" s="1652"/>
      <c r="J2" s="1652"/>
      <c r="K2" s="1652"/>
      <c r="L2" s="1652"/>
      <c r="M2" s="1652"/>
      <c r="N2" s="1591" t="s">
        <v>322</v>
      </c>
      <c r="O2" s="1591" t="s">
        <v>6877</v>
      </c>
      <c r="P2" s="1591"/>
      <c r="Q2" s="1591" t="s">
        <v>375</v>
      </c>
      <c r="R2" s="1591"/>
      <c r="S2" s="1591"/>
      <c r="T2" s="1591"/>
      <c r="U2" s="1591"/>
      <c r="V2" s="1591"/>
      <c r="W2" s="1591"/>
      <c r="X2" s="1591"/>
      <c r="Y2" s="1591"/>
      <c r="Z2" s="1591"/>
    </row>
    <row r="3" spans="1:26" ht="24" customHeight="1" x14ac:dyDescent="0.2">
      <c r="A3" s="1652"/>
      <c r="B3" s="1652"/>
      <c r="C3" s="1652"/>
      <c r="D3" s="1652"/>
      <c r="E3" s="1652"/>
      <c r="F3" s="1652"/>
      <c r="G3" s="1652"/>
      <c r="H3" s="1652"/>
      <c r="I3" s="1652"/>
      <c r="J3" s="1652"/>
      <c r="K3" s="1652"/>
      <c r="L3" s="1652"/>
      <c r="M3" s="1652"/>
      <c r="N3" s="1591" t="str">
        <f>IF(COUNTIF('別紙1 活動計画書'!Q25:V27,"○")&gt;1,"error","ok")</f>
        <v>ok</v>
      </c>
      <c r="O3" s="1591" t="str">
        <f>IF(COUNTIF('別紙1 活動計画書'!Q25:V27,"○")&gt;1,"error","ok")</f>
        <v>ok</v>
      </c>
      <c r="P3" s="1591"/>
      <c r="Q3" s="1591"/>
      <c r="R3" s="1591"/>
      <c r="S3" s="1591"/>
      <c r="T3" s="1591"/>
      <c r="U3" s="1591"/>
      <c r="V3" s="1591"/>
      <c r="W3" s="1591"/>
      <c r="X3" s="1591"/>
      <c r="Y3" s="1591"/>
      <c r="Z3" s="1591"/>
    </row>
    <row r="4" spans="1:26" ht="24" customHeight="1" x14ac:dyDescent="0.2">
      <c r="A4" s="1653"/>
      <c r="B4" s="1653"/>
      <c r="C4" s="1653"/>
      <c r="D4" s="1653"/>
      <c r="E4" s="1653"/>
      <c r="F4" s="1653"/>
      <c r="G4" s="1653"/>
      <c r="H4" s="1653"/>
      <c r="I4" s="1653"/>
      <c r="J4" s="1653"/>
      <c r="K4" s="1653"/>
      <c r="L4" s="1653"/>
      <c r="M4" s="1653"/>
      <c r="N4" s="1591" cm="1">
        <f t="array" ref="N4">_xlfn.IFS('別紙1 活動計画書'!Q25="○",1,②のみ該当="○",0.625,①②に該当="○",0.75,該当なし="○",5/6,COUNTIF('別紙1 活動計画書'!Q25:V27,"○")=0,1)</f>
        <v>1</v>
      </c>
      <c r="O4" s="1591" cm="1">
        <f t="array" ref="O4">_xlfn.IFS('別紙1 活動計画書'!Q25="○",1,②のみ該当="○",0.75,①②に該当="○",0.75,該当なし="○",1,COUNTIF('別紙1 活動計画書'!Q25:V27,"○")=0,1)</f>
        <v>1</v>
      </c>
      <c r="P4" s="1591"/>
      <c r="Q4" s="1591">
        <f>IF(直営施工を実施しない場合は○="○",5/6,1)</f>
        <v>1</v>
      </c>
      <c r="R4" s="1591"/>
      <c r="S4" s="1591"/>
      <c r="T4" s="1591"/>
      <c r="U4" s="1591"/>
      <c r="V4" s="1591"/>
      <c r="W4" s="1591"/>
      <c r="X4" s="1591"/>
      <c r="Y4" s="1591"/>
      <c r="Z4" s="1591"/>
    </row>
    <row r="5" spans="1:26" ht="24" customHeight="1" x14ac:dyDescent="0.2">
      <c r="A5" s="1655" t="s">
        <v>4808</v>
      </c>
      <c r="B5" s="1655"/>
      <c r="C5" s="1655"/>
      <c r="D5" s="664"/>
      <c r="E5" s="664"/>
      <c r="F5" s="664"/>
      <c r="G5" s="664"/>
      <c r="H5" s="664"/>
      <c r="I5" s="664"/>
      <c r="J5" s="664"/>
      <c r="K5" s="664"/>
      <c r="L5" s="664"/>
      <c r="M5" s="664"/>
      <c r="N5" s="1650" t="s">
        <v>6876</v>
      </c>
      <c r="O5" s="1650"/>
      <c r="P5" s="1650"/>
      <c r="Q5" s="1650"/>
      <c r="R5" s="1650"/>
      <c r="S5" s="1650"/>
      <c r="T5" s="1650"/>
      <c r="U5" s="1650"/>
      <c r="V5" s="1650"/>
      <c r="W5" s="1650"/>
      <c r="X5" s="1650"/>
      <c r="Y5" s="1650"/>
      <c r="Z5" s="1650"/>
    </row>
    <row r="6" spans="1:26" x14ac:dyDescent="0.2">
      <c r="A6" s="1657"/>
      <c r="B6" s="1602" t="s">
        <v>4804</v>
      </c>
      <c r="C6" s="1656"/>
      <c r="D6" s="1656"/>
      <c r="E6" s="1656"/>
      <c r="F6" s="1656"/>
      <c r="G6" s="1603"/>
      <c r="H6" s="1602" t="s">
        <v>4805</v>
      </c>
      <c r="I6" s="1656"/>
      <c r="J6" s="1656"/>
      <c r="K6" s="1656"/>
      <c r="L6" s="1656"/>
      <c r="M6" s="1603"/>
      <c r="N6" s="1657"/>
      <c r="O6" s="1602" t="s">
        <v>4804</v>
      </c>
      <c r="P6" s="1656"/>
      <c r="Q6" s="1656"/>
      <c r="R6" s="1656"/>
      <c r="S6" s="1656"/>
      <c r="T6" s="1603"/>
      <c r="U6" s="1602" t="s">
        <v>4805</v>
      </c>
      <c r="V6" s="1656"/>
      <c r="W6" s="1656"/>
      <c r="X6" s="1656"/>
      <c r="Y6" s="1656"/>
      <c r="Z6" s="1603"/>
    </row>
    <row r="7" spans="1:26" ht="18.75" customHeight="1" x14ac:dyDescent="0.2">
      <c r="A7" s="1658"/>
      <c r="B7" s="1646" t="s">
        <v>4801</v>
      </c>
      <c r="C7" s="1647"/>
      <c r="D7" s="1642" t="s">
        <v>4802</v>
      </c>
      <c r="E7" s="1643"/>
      <c r="F7" s="1642" t="s">
        <v>4803</v>
      </c>
      <c r="G7" s="1643"/>
      <c r="H7" s="1646" t="s">
        <v>4801</v>
      </c>
      <c r="I7" s="1647"/>
      <c r="J7" s="1642" t="s">
        <v>4802</v>
      </c>
      <c r="K7" s="1643"/>
      <c r="L7" s="1642" t="s">
        <v>4803</v>
      </c>
      <c r="M7" s="1643"/>
      <c r="N7" s="1658"/>
      <c r="O7" s="1646" t="s">
        <v>4801</v>
      </c>
      <c r="P7" s="1647"/>
      <c r="Q7" s="1642" t="s">
        <v>4802</v>
      </c>
      <c r="R7" s="1643"/>
      <c r="S7" s="1642" t="s">
        <v>4803</v>
      </c>
      <c r="T7" s="1643"/>
      <c r="U7" s="1646" t="s">
        <v>4801</v>
      </c>
      <c r="V7" s="1647"/>
      <c r="W7" s="1642" t="s">
        <v>4802</v>
      </c>
      <c r="X7" s="1643"/>
      <c r="Y7" s="1642" t="s">
        <v>4803</v>
      </c>
      <c r="Z7" s="1643"/>
    </row>
    <row r="8" spans="1:26" x14ac:dyDescent="0.2">
      <c r="A8" s="1659"/>
      <c r="B8" s="1648"/>
      <c r="C8" s="1649"/>
      <c r="D8" s="1644"/>
      <c r="E8" s="1645"/>
      <c r="F8" s="1644"/>
      <c r="G8" s="1645"/>
      <c r="H8" s="1648"/>
      <c r="I8" s="1649"/>
      <c r="J8" s="1644"/>
      <c r="K8" s="1645"/>
      <c r="L8" s="1644"/>
      <c r="M8" s="1645"/>
      <c r="N8" s="1659"/>
      <c r="O8" s="1648"/>
      <c r="P8" s="1649"/>
      <c r="Q8" s="1644"/>
      <c r="R8" s="1645"/>
      <c r="S8" s="1644"/>
      <c r="T8" s="1645"/>
      <c r="U8" s="1648"/>
      <c r="V8" s="1649"/>
      <c r="W8" s="1644"/>
      <c r="X8" s="1645"/>
      <c r="Y8" s="1644"/>
      <c r="Z8" s="1645"/>
    </row>
    <row r="9" spans="1:26" ht="25.5" customHeight="1" x14ac:dyDescent="0.55000000000000004">
      <c r="A9" s="610" t="s">
        <v>34</v>
      </c>
      <c r="B9" s="1049">
        <v>3000</v>
      </c>
      <c r="C9" s="1045" t="s">
        <v>65</v>
      </c>
      <c r="D9" s="1049">
        <v>2400</v>
      </c>
      <c r="E9" s="1045" t="s">
        <v>65</v>
      </c>
      <c r="F9" s="1049">
        <v>4400</v>
      </c>
      <c r="G9" s="1045" t="s">
        <v>65</v>
      </c>
      <c r="H9" s="1049">
        <v>2300</v>
      </c>
      <c r="I9" s="1045" t="s">
        <v>65</v>
      </c>
      <c r="J9" s="1049">
        <v>1920</v>
      </c>
      <c r="K9" s="1045" t="s">
        <v>65</v>
      </c>
      <c r="L9" s="1049">
        <v>3400</v>
      </c>
      <c r="M9" s="1045" t="s">
        <v>65</v>
      </c>
      <c r="N9" s="1592" t="s">
        <v>34</v>
      </c>
      <c r="O9" s="1595">
        <f>B9</f>
        <v>3000</v>
      </c>
      <c r="P9" s="1593" t="s">
        <v>65</v>
      </c>
      <c r="Q9" s="1595">
        <f>ROUNDDOWN(D9*$N$4,0)</f>
        <v>2400</v>
      </c>
      <c r="R9" s="1593" t="s">
        <v>65</v>
      </c>
      <c r="S9" s="1595">
        <f>ROUNDDOWN(F9*$Q$4,0)</f>
        <v>4400</v>
      </c>
      <c r="T9" s="1593" t="s">
        <v>65</v>
      </c>
      <c r="U9" s="1595">
        <f>H9</f>
        <v>2300</v>
      </c>
      <c r="V9" s="1593" t="s">
        <v>65</v>
      </c>
      <c r="W9" s="1595">
        <f>ROUNDDOWN(J9*$N$4,0)</f>
        <v>1920</v>
      </c>
      <c r="X9" s="1593" t="s">
        <v>65</v>
      </c>
      <c r="Y9" s="1595">
        <f>ROUNDDOWN(L9*$Q$4,0)</f>
        <v>3400</v>
      </c>
      <c r="Z9" s="1593" t="s">
        <v>65</v>
      </c>
    </row>
    <row r="10" spans="1:26" ht="25.5" customHeight="1" x14ac:dyDescent="0.55000000000000004">
      <c r="A10" s="610" t="s">
        <v>66</v>
      </c>
      <c r="B10" s="1049">
        <v>2000</v>
      </c>
      <c r="C10" s="1045" t="s">
        <v>65</v>
      </c>
      <c r="D10" s="1049">
        <v>1440</v>
      </c>
      <c r="E10" s="1045" t="s">
        <v>65</v>
      </c>
      <c r="F10" s="1049">
        <v>2000</v>
      </c>
      <c r="G10" s="1045" t="s">
        <v>65</v>
      </c>
      <c r="H10" s="1049">
        <v>1000</v>
      </c>
      <c r="I10" s="1045" t="s">
        <v>65</v>
      </c>
      <c r="J10" s="1049">
        <v>480</v>
      </c>
      <c r="K10" s="1045" t="s">
        <v>65</v>
      </c>
      <c r="L10" s="1049">
        <v>600</v>
      </c>
      <c r="M10" s="1045" t="s">
        <v>65</v>
      </c>
      <c r="N10" s="1592" t="s">
        <v>66</v>
      </c>
      <c r="O10" s="1595">
        <f t="shared" ref="O10:O11" si="0">B10</f>
        <v>2000</v>
      </c>
      <c r="P10" s="1593" t="s">
        <v>65</v>
      </c>
      <c r="Q10" s="1595">
        <f t="shared" ref="Q10:Q11" si="1">ROUNDDOWN(D10*$N$4,0)</f>
        <v>1440</v>
      </c>
      <c r="R10" s="1593" t="s">
        <v>65</v>
      </c>
      <c r="S10" s="1595">
        <f t="shared" ref="S10:S11" si="2">ROUNDDOWN(F10*$Q$4,0)</f>
        <v>2000</v>
      </c>
      <c r="T10" s="1593" t="s">
        <v>65</v>
      </c>
      <c r="U10" s="1595">
        <f t="shared" ref="U10:U11" si="3">H10</f>
        <v>1000</v>
      </c>
      <c r="V10" s="1593" t="s">
        <v>65</v>
      </c>
      <c r="W10" s="1595">
        <f t="shared" ref="W10:W11" si="4">ROUNDDOWN(J10*$N$4,0)</f>
        <v>480</v>
      </c>
      <c r="X10" s="1593" t="s">
        <v>65</v>
      </c>
      <c r="Y10" s="1595">
        <f t="shared" ref="Y10:Y11" si="5">ROUNDDOWN(L10*$Q$4,0)</f>
        <v>600</v>
      </c>
      <c r="Z10" s="1593" t="s">
        <v>65</v>
      </c>
    </row>
    <row r="11" spans="1:26" ht="25.5" customHeight="1" x14ac:dyDescent="0.55000000000000004">
      <c r="A11" s="610" t="s">
        <v>36</v>
      </c>
      <c r="B11" s="1049">
        <v>250</v>
      </c>
      <c r="C11" s="1045" t="s">
        <v>65</v>
      </c>
      <c r="D11" s="1049">
        <v>240</v>
      </c>
      <c r="E11" s="1045" t="s">
        <v>65</v>
      </c>
      <c r="F11" s="1049">
        <v>400</v>
      </c>
      <c r="G11" s="1045" t="s">
        <v>65</v>
      </c>
      <c r="H11" s="1049">
        <v>130</v>
      </c>
      <c r="I11" s="1045" t="s">
        <v>65</v>
      </c>
      <c r="J11" s="1049">
        <v>120</v>
      </c>
      <c r="K11" s="1045" t="s">
        <v>65</v>
      </c>
      <c r="L11" s="1049">
        <v>400</v>
      </c>
      <c r="M11" s="1045" t="s">
        <v>65</v>
      </c>
      <c r="N11" s="1592" t="s">
        <v>36</v>
      </c>
      <c r="O11" s="1595">
        <f t="shared" si="0"/>
        <v>250</v>
      </c>
      <c r="P11" s="1593" t="s">
        <v>65</v>
      </c>
      <c r="Q11" s="1595">
        <f t="shared" si="1"/>
        <v>240</v>
      </c>
      <c r="R11" s="1593" t="s">
        <v>65</v>
      </c>
      <c r="S11" s="1595">
        <f t="shared" si="2"/>
        <v>400</v>
      </c>
      <c r="T11" s="1593" t="s">
        <v>65</v>
      </c>
      <c r="U11" s="1595">
        <f t="shared" si="3"/>
        <v>130</v>
      </c>
      <c r="V11" s="1593" t="s">
        <v>65</v>
      </c>
      <c r="W11" s="1595">
        <f t="shared" si="4"/>
        <v>120</v>
      </c>
      <c r="X11" s="1593" t="s">
        <v>65</v>
      </c>
      <c r="Y11" s="1595">
        <f t="shared" si="5"/>
        <v>400</v>
      </c>
      <c r="Z11" s="1593" t="s">
        <v>65</v>
      </c>
    </row>
    <row r="12" spans="1:26" ht="18.75" customHeight="1" x14ac:dyDescent="0.55000000000000004">
      <c r="A12" s="1046"/>
      <c r="B12" s="1047"/>
      <c r="C12" s="1048"/>
      <c r="D12" s="1047"/>
      <c r="E12" s="1048"/>
      <c r="F12" s="1047"/>
      <c r="G12" s="1048"/>
      <c r="H12" s="1047"/>
      <c r="I12" s="1048"/>
      <c r="J12" s="1047"/>
      <c r="K12" s="1048"/>
      <c r="L12" s="1047"/>
      <c r="M12" s="1048"/>
      <c r="N12" s="1591"/>
      <c r="O12" s="1594"/>
      <c r="P12" s="1594"/>
      <c r="Q12" s="1594"/>
      <c r="R12" s="1594"/>
      <c r="S12" s="1594"/>
      <c r="T12" s="1594"/>
      <c r="U12" s="1594"/>
      <c r="V12" s="1594"/>
      <c r="W12" s="1596"/>
      <c r="X12" s="1594"/>
      <c r="Y12" s="1594"/>
      <c r="Z12" s="1594"/>
    </row>
    <row r="13" spans="1:26" ht="25.5" customHeight="1" x14ac:dyDescent="0.45">
      <c r="A13" s="1660" t="s">
        <v>4809</v>
      </c>
      <c r="B13" s="1660"/>
      <c r="C13" s="1660"/>
      <c r="D13" s="1660"/>
      <c r="E13" s="1660"/>
      <c r="F13" s="1660"/>
      <c r="G13" s="1660"/>
      <c r="H13" s="1660"/>
      <c r="I13" s="1660"/>
      <c r="J13" s="1660"/>
      <c r="K13" s="1660"/>
      <c r="L13" s="1660"/>
      <c r="M13" s="1048"/>
      <c r="N13" s="1591"/>
      <c r="O13" s="1594"/>
      <c r="P13" s="1594"/>
      <c r="Q13" s="1594"/>
      <c r="R13" s="1594"/>
      <c r="S13" s="1594"/>
      <c r="T13" s="1594"/>
      <c r="U13" s="1594"/>
      <c r="V13" s="1594"/>
      <c r="W13" s="1594"/>
      <c r="X13" s="1594"/>
      <c r="Y13" s="1594"/>
      <c r="Z13" s="1594"/>
    </row>
    <row r="14" spans="1:26" ht="25.5" customHeight="1" x14ac:dyDescent="0.55000000000000004">
      <c r="A14" s="610"/>
      <c r="B14" s="1602" t="s">
        <v>4804</v>
      </c>
      <c r="C14" s="1603"/>
      <c r="D14" s="1661" t="s">
        <v>4805</v>
      </c>
      <c r="E14" s="1662"/>
      <c r="F14" s="1663"/>
      <c r="G14" s="1663"/>
      <c r="H14" s="1047"/>
      <c r="I14" s="1048"/>
      <c r="J14" s="1047"/>
      <c r="K14" s="1048"/>
      <c r="L14" s="1047"/>
      <c r="M14" s="1048"/>
      <c r="N14" s="1592"/>
      <c r="O14" s="1638" t="s">
        <v>4804</v>
      </c>
      <c r="P14" s="1639"/>
      <c r="Q14" s="1640" t="s">
        <v>4805</v>
      </c>
      <c r="R14" s="1641"/>
      <c r="S14" s="1594"/>
      <c r="T14" s="1594"/>
      <c r="U14" s="1594"/>
      <c r="V14" s="1594"/>
      <c r="W14" s="1594"/>
      <c r="X14" s="1594"/>
      <c r="Y14" s="1594"/>
      <c r="Z14" s="1594"/>
    </row>
    <row r="15" spans="1:26" ht="25.5" customHeight="1" x14ac:dyDescent="0.55000000000000004">
      <c r="A15" s="610" t="s">
        <v>34</v>
      </c>
      <c r="B15" s="1049">
        <v>400</v>
      </c>
      <c r="C15" s="1045" t="s">
        <v>65</v>
      </c>
      <c r="D15" s="1049">
        <v>320</v>
      </c>
      <c r="E15" s="1045" t="s">
        <v>65</v>
      </c>
      <c r="F15" s="1047"/>
      <c r="G15" s="1048"/>
      <c r="H15" s="1047"/>
      <c r="I15" s="1048"/>
      <c r="J15" s="1047"/>
      <c r="K15" s="1048"/>
      <c r="L15" s="1047"/>
      <c r="M15" s="1048"/>
      <c r="N15" s="1592" t="s">
        <v>34</v>
      </c>
      <c r="O15" s="1595">
        <f>ROUNDDOWN(B15*$O$4,0)</f>
        <v>400</v>
      </c>
      <c r="P15" s="1593" t="s">
        <v>65</v>
      </c>
      <c r="Q15" s="1595">
        <f>ROUNDDOWN(D15*$O$4,0)</f>
        <v>320</v>
      </c>
      <c r="R15" s="1593" t="s">
        <v>65</v>
      </c>
      <c r="S15" s="1594"/>
      <c r="T15" s="1594"/>
      <c r="U15" s="1594"/>
      <c r="V15" s="1594"/>
      <c r="W15" s="1594"/>
      <c r="X15" s="1594"/>
      <c r="Y15" s="1594"/>
      <c r="Z15" s="1594"/>
    </row>
    <row r="16" spans="1:26" x14ac:dyDescent="0.55000000000000004">
      <c r="A16" s="610" t="s">
        <v>66</v>
      </c>
      <c r="B16" s="1049">
        <v>240</v>
      </c>
      <c r="C16" s="1045" t="s">
        <v>65</v>
      </c>
      <c r="D16" s="1049">
        <v>80</v>
      </c>
      <c r="E16" s="1045" t="s">
        <v>65</v>
      </c>
      <c r="F16" s="1047"/>
      <c r="G16" s="1048"/>
      <c r="H16" s="1036"/>
      <c r="I16" s="1036"/>
      <c r="J16" s="1036"/>
      <c r="K16" s="1036"/>
      <c r="L16" s="1036"/>
      <c r="M16" s="1036"/>
      <c r="N16" s="1592" t="s">
        <v>66</v>
      </c>
      <c r="O16" s="1595">
        <f t="shared" ref="O16:O17" si="6">ROUNDDOWN(B16*$O$4,0)</f>
        <v>240</v>
      </c>
      <c r="P16" s="1593" t="s">
        <v>65</v>
      </c>
      <c r="Q16" s="1595">
        <f t="shared" ref="Q16:Q17" si="7">ROUNDDOWN(D16*$O$4,0)</f>
        <v>80</v>
      </c>
      <c r="R16" s="1593" t="s">
        <v>65</v>
      </c>
      <c r="S16" s="1594"/>
      <c r="T16" s="1594"/>
      <c r="U16" s="1594"/>
      <c r="V16" s="1594"/>
      <c r="W16" s="1594"/>
      <c r="X16" s="1594"/>
      <c r="Y16" s="1594"/>
      <c r="Z16" s="1594"/>
    </row>
    <row r="17" spans="1:26" x14ac:dyDescent="0.55000000000000004">
      <c r="A17" s="610" t="s">
        <v>36</v>
      </c>
      <c r="B17" s="1049">
        <v>40</v>
      </c>
      <c r="C17" s="1045" t="s">
        <v>65</v>
      </c>
      <c r="D17" s="1049">
        <v>20</v>
      </c>
      <c r="E17" s="1045" t="s">
        <v>65</v>
      </c>
      <c r="F17" s="1047"/>
      <c r="G17" s="1048"/>
      <c r="H17" s="1036"/>
      <c r="I17" s="1036"/>
      <c r="J17" s="1036"/>
      <c r="K17" s="1036"/>
      <c r="L17" s="1036"/>
      <c r="M17" s="1036"/>
      <c r="N17" s="1592" t="s">
        <v>36</v>
      </c>
      <c r="O17" s="1595">
        <f t="shared" si="6"/>
        <v>40</v>
      </c>
      <c r="P17" s="1593" t="s">
        <v>65</v>
      </c>
      <c r="Q17" s="1595">
        <f t="shared" si="7"/>
        <v>20</v>
      </c>
      <c r="R17" s="1593" t="s">
        <v>65</v>
      </c>
      <c r="S17" s="1594"/>
      <c r="T17" s="1594"/>
      <c r="U17" s="1594"/>
      <c r="V17" s="1594"/>
      <c r="W17" s="1594"/>
      <c r="X17" s="1594"/>
      <c r="Y17" s="1594"/>
      <c r="Z17" s="1594"/>
    </row>
    <row r="18" spans="1:26" x14ac:dyDescent="0.2">
      <c r="A18" s="1036"/>
      <c r="B18" s="1036"/>
      <c r="C18" s="1036"/>
      <c r="D18" s="1036"/>
      <c r="E18" s="1036"/>
      <c r="F18" s="1036"/>
      <c r="G18" s="1036"/>
      <c r="H18" s="1036"/>
      <c r="I18" s="1036"/>
      <c r="J18" s="1036"/>
      <c r="K18" s="1036"/>
      <c r="L18" s="1036"/>
      <c r="M18" s="1036"/>
      <c r="N18" s="1591"/>
      <c r="O18" s="1594"/>
      <c r="P18" s="1594"/>
      <c r="Q18" s="1594"/>
      <c r="R18" s="1594"/>
      <c r="S18" s="1594"/>
      <c r="T18" s="1594"/>
      <c r="U18" s="1594"/>
      <c r="V18" s="1594"/>
      <c r="W18" s="1594"/>
      <c r="X18" s="1594"/>
      <c r="Y18" s="1594"/>
      <c r="Z18" s="1594"/>
    </row>
    <row r="19" spans="1:26" ht="19" x14ac:dyDescent="0.2">
      <c r="A19" s="1660" t="s">
        <v>4811</v>
      </c>
      <c r="B19" s="1660"/>
      <c r="C19" s="1660"/>
      <c r="D19" s="1660"/>
      <c r="E19" s="1660"/>
      <c r="F19" s="1660"/>
      <c r="G19" s="1660"/>
      <c r="H19" s="1660"/>
      <c r="I19" s="1660"/>
      <c r="J19" s="1036"/>
      <c r="K19" s="1036"/>
      <c r="L19" s="1036"/>
      <c r="M19" s="1036"/>
      <c r="N19" s="1591"/>
      <c r="O19" s="1594"/>
      <c r="P19" s="1594"/>
      <c r="Q19" s="1594"/>
      <c r="R19" s="1594"/>
      <c r="S19" s="1594"/>
      <c r="T19" s="1594"/>
      <c r="U19" s="1594"/>
      <c r="V19" s="1594"/>
      <c r="W19" s="1594"/>
      <c r="X19" s="1594"/>
      <c r="Y19" s="1594"/>
      <c r="Z19" s="1594"/>
    </row>
    <row r="20" spans="1:26" x14ac:dyDescent="0.55000000000000004">
      <c r="A20" s="610"/>
      <c r="B20" s="1602" t="s">
        <v>4804</v>
      </c>
      <c r="C20" s="1603"/>
      <c r="D20" s="1661" t="s">
        <v>4805</v>
      </c>
      <c r="E20" s="1662"/>
      <c r="F20" s="1663"/>
      <c r="G20" s="1663"/>
      <c r="H20" s="1047"/>
      <c r="I20" s="1048"/>
      <c r="J20" s="1036"/>
      <c r="K20" s="1036"/>
      <c r="L20" s="1036"/>
      <c r="M20" s="1036"/>
      <c r="N20" s="1592"/>
      <c r="O20" s="1638" t="s">
        <v>4804</v>
      </c>
      <c r="P20" s="1639"/>
      <c r="Q20" s="1640" t="s">
        <v>4805</v>
      </c>
      <c r="R20" s="1641"/>
      <c r="S20" s="1594"/>
      <c r="T20" s="1594"/>
      <c r="U20" s="1594"/>
      <c r="V20" s="1594"/>
      <c r="W20" s="1594"/>
      <c r="X20" s="1594"/>
      <c r="Y20" s="1594"/>
      <c r="Z20" s="1594"/>
    </row>
    <row r="21" spans="1:26" x14ac:dyDescent="0.55000000000000004">
      <c r="A21" s="610" t="s">
        <v>34</v>
      </c>
      <c r="B21" s="1049">
        <v>400</v>
      </c>
      <c r="C21" s="1045" t="s">
        <v>65</v>
      </c>
      <c r="D21" s="1049">
        <v>320</v>
      </c>
      <c r="E21" s="1045" t="s">
        <v>65</v>
      </c>
      <c r="F21" s="1047"/>
      <c r="G21" s="1048"/>
      <c r="H21" s="1047"/>
      <c r="I21" s="1048"/>
      <c r="J21" s="1036"/>
      <c r="K21" s="1036"/>
      <c r="L21" s="1036"/>
      <c r="M21" s="1036"/>
      <c r="N21" s="1592" t="s">
        <v>34</v>
      </c>
      <c r="O21" s="1595">
        <f>ROUNDDOWN(B21*$O$4,0)</f>
        <v>400</v>
      </c>
      <c r="P21" s="1593" t="s">
        <v>65</v>
      </c>
      <c r="Q21" s="1595">
        <f>ROUNDDOWN(D21*$O$4,0)</f>
        <v>320</v>
      </c>
      <c r="R21" s="1593" t="s">
        <v>65</v>
      </c>
      <c r="S21" s="1594"/>
      <c r="T21" s="1594"/>
      <c r="U21" s="1594"/>
      <c r="V21" s="1594"/>
      <c r="W21" s="1594"/>
      <c r="X21" s="1594"/>
      <c r="Y21" s="1594"/>
      <c r="Z21" s="1594"/>
    </row>
    <row r="22" spans="1:26" x14ac:dyDescent="0.55000000000000004">
      <c r="A22" s="610" t="s">
        <v>66</v>
      </c>
      <c r="B22" s="1049">
        <v>240</v>
      </c>
      <c r="C22" s="1045" t="s">
        <v>65</v>
      </c>
      <c r="D22" s="1049">
        <v>80</v>
      </c>
      <c r="E22" s="1045" t="s">
        <v>65</v>
      </c>
      <c r="F22" s="1047"/>
      <c r="G22" s="1048"/>
      <c r="H22" s="1036"/>
      <c r="I22" s="1036"/>
      <c r="J22" s="1036"/>
      <c r="K22" s="1036"/>
      <c r="L22" s="1036"/>
      <c r="M22" s="1036"/>
      <c r="N22" s="1592" t="s">
        <v>66</v>
      </c>
      <c r="O22" s="1595">
        <f t="shared" ref="O22:O23" si="8">ROUNDDOWN(B22*$O$4,0)</f>
        <v>240</v>
      </c>
      <c r="P22" s="1593" t="s">
        <v>65</v>
      </c>
      <c r="Q22" s="1595">
        <f t="shared" ref="Q22:Q23" si="9">ROUNDDOWN(D22*$O$4,0)</f>
        <v>80</v>
      </c>
      <c r="R22" s="1593" t="s">
        <v>65</v>
      </c>
      <c r="S22" s="1594"/>
      <c r="T22" s="1594"/>
      <c r="U22" s="1594"/>
      <c r="V22" s="1594"/>
      <c r="W22" s="1594"/>
      <c r="X22" s="1594"/>
      <c r="Y22" s="1594"/>
      <c r="Z22" s="1594"/>
    </row>
    <row r="23" spans="1:26" x14ac:dyDescent="0.55000000000000004">
      <c r="A23" s="610" t="s">
        <v>36</v>
      </c>
      <c r="B23" s="1049">
        <v>40</v>
      </c>
      <c r="C23" s="1045" t="s">
        <v>65</v>
      </c>
      <c r="D23" s="1049">
        <v>20</v>
      </c>
      <c r="E23" s="1045" t="s">
        <v>65</v>
      </c>
      <c r="F23" s="1047"/>
      <c r="G23" s="1048"/>
      <c r="H23" s="1036"/>
      <c r="I23" s="1036"/>
      <c r="J23" s="1036"/>
      <c r="K23" s="1036"/>
      <c r="L23" s="1036"/>
      <c r="M23" s="1036"/>
      <c r="N23" s="1592" t="s">
        <v>36</v>
      </c>
      <c r="O23" s="1595">
        <f t="shared" si="8"/>
        <v>40</v>
      </c>
      <c r="P23" s="1593" t="s">
        <v>65</v>
      </c>
      <c r="Q23" s="1595">
        <f t="shared" si="9"/>
        <v>20</v>
      </c>
      <c r="R23" s="1593" t="s">
        <v>65</v>
      </c>
      <c r="S23" s="1594"/>
      <c r="T23" s="1594"/>
      <c r="U23" s="1594"/>
      <c r="V23" s="1594"/>
      <c r="W23" s="1594"/>
      <c r="X23" s="1594"/>
      <c r="Y23" s="1594"/>
      <c r="Z23" s="1594"/>
    </row>
    <row r="24" spans="1:26" x14ac:dyDescent="0.55000000000000004">
      <c r="A24" s="1046"/>
      <c r="B24" s="1047"/>
      <c r="C24" s="1048"/>
      <c r="D24" s="1047"/>
      <c r="E24" s="1048"/>
      <c r="F24" s="1047"/>
      <c r="G24" s="1048"/>
      <c r="H24" s="1036"/>
      <c r="I24" s="1036"/>
      <c r="J24" s="1036"/>
      <c r="K24" s="1036"/>
      <c r="L24" s="1036"/>
      <c r="M24" s="1036"/>
      <c r="N24" s="1591"/>
      <c r="O24" s="1594"/>
      <c r="P24" s="1594"/>
      <c r="Q24" s="1594"/>
      <c r="R24" s="1594"/>
      <c r="S24" s="1594"/>
      <c r="T24" s="1594"/>
      <c r="U24" s="1594"/>
      <c r="V24" s="1594"/>
      <c r="W24" s="1594"/>
      <c r="X24" s="1594"/>
      <c r="Y24" s="1594"/>
      <c r="Z24" s="1594"/>
    </row>
    <row r="25" spans="1:26" ht="19.5" customHeight="1" x14ac:dyDescent="0.2">
      <c r="A25" s="1660" t="s">
        <v>4812</v>
      </c>
      <c r="B25" s="1660"/>
      <c r="C25" s="1660"/>
      <c r="D25" s="1660"/>
      <c r="E25" s="1660"/>
      <c r="F25" s="1660"/>
      <c r="G25" s="1660"/>
      <c r="H25" s="1660"/>
      <c r="I25" s="1660"/>
      <c r="J25" s="1660"/>
      <c r="K25" s="1660"/>
      <c r="L25" s="1660"/>
      <c r="M25" s="1036"/>
      <c r="N25" s="1591"/>
      <c r="O25" s="1594"/>
      <c r="P25" s="1594"/>
      <c r="Q25" s="1594"/>
      <c r="R25" s="1594"/>
      <c r="S25" s="1594"/>
      <c r="T25" s="1594"/>
      <c r="U25" s="1594"/>
      <c r="V25" s="1594"/>
      <c r="W25" s="1594"/>
      <c r="X25" s="1594"/>
      <c r="Y25" s="1594"/>
      <c r="Z25" s="1594"/>
    </row>
    <row r="26" spans="1:26" x14ac:dyDescent="0.2">
      <c r="A26" s="610"/>
      <c r="B26" s="1602" t="s">
        <v>4804</v>
      </c>
      <c r="C26" s="1603"/>
      <c r="D26" s="1661" t="s">
        <v>4805</v>
      </c>
      <c r="E26" s="1662"/>
      <c r="F26" s="1036"/>
      <c r="G26" s="1036"/>
      <c r="H26" s="1036"/>
      <c r="I26" s="1036"/>
      <c r="J26" s="1036"/>
      <c r="K26" s="1036"/>
      <c r="L26" s="1036"/>
      <c r="M26" s="1036"/>
      <c r="N26" s="1592"/>
      <c r="O26" s="1638" t="s">
        <v>4804</v>
      </c>
      <c r="P26" s="1639"/>
      <c r="Q26" s="1640" t="s">
        <v>4805</v>
      </c>
      <c r="R26" s="1641"/>
      <c r="S26" s="1594"/>
      <c r="T26" s="1594"/>
      <c r="U26" s="1594"/>
      <c r="V26" s="1594"/>
      <c r="W26" s="1594"/>
      <c r="X26" s="1594"/>
      <c r="Y26" s="1594"/>
      <c r="Z26" s="1594"/>
    </row>
    <row r="27" spans="1:26" x14ac:dyDescent="0.55000000000000004">
      <c r="A27" s="610" t="s">
        <v>34</v>
      </c>
      <c r="B27" s="1049">
        <v>400</v>
      </c>
      <c r="C27" s="1045" t="s">
        <v>65</v>
      </c>
      <c r="D27" s="1049">
        <v>320</v>
      </c>
      <c r="E27" s="1045" t="s">
        <v>65</v>
      </c>
      <c r="F27" s="1036"/>
      <c r="G27" s="1036"/>
      <c r="H27" s="1036"/>
      <c r="I27" s="1036"/>
      <c r="J27" s="1036"/>
      <c r="K27" s="1036"/>
      <c r="L27" s="1036"/>
      <c r="M27" s="1036"/>
      <c r="N27" s="1592" t="s">
        <v>34</v>
      </c>
      <c r="O27" s="1595">
        <f>ROUNDDOWN(B27*$O$4,0)</f>
        <v>400</v>
      </c>
      <c r="P27" s="1593" t="s">
        <v>65</v>
      </c>
      <c r="Q27" s="1595">
        <f>ROUNDDOWN(D27*$O$4,0)</f>
        <v>320</v>
      </c>
      <c r="R27" s="1593" t="s">
        <v>65</v>
      </c>
      <c r="S27" s="1594"/>
      <c r="T27" s="1594"/>
      <c r="U27" s="1594"/>
      <c r="V27" s="1594"/>
      <c r="W27" s="1594"/>
      <c r="X27" s="1594"/>
      <c r="Y27" s="1594"/>
      <c r="Z27" s="1594"/>
    </row>
    <row r="28" spans="1:26" x14ac:dyDescent="0.2">
      <c r="A28" s="1036"/>
      <c r="B28" s="1036"/>
      <c r="C28" s="1036"/>
      <c r="D28" s="1036"/>
      <c r="E28" s="1036"/>
      <c r="F28" s="1036"/>
      <c r="G28" s="1036"/>
      <c r="H28" s="1036"/>
      <c r="I28" s="1036"/>
      <c r="J28" s="1036"/>
      <c r="K28" s="1036"/>
      <c r="L28" s="1036"/>
      <c r="M28" s="1036"/>
      <c r="N28" s="1591"/>
      <c r="O28" s="1591"/>
      <c r="P28" s="1591"/>
      <c r="Q28" s="1591"/>
      <c r="R28" s="1591"/>
      <c r="S28" s="1591"/>
      <c r="T28" s="1591"/>
      <c r="U28" s="1591"/>
      <c r="V28" s="1591"/>
      <c r="W28" s="1591"/>
      <c r="X28" s="1591"/>
      <c r="Y28" s="1591"/>
      <c r="Z28" s="1591"/>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zoomScaleNormal="100" zoomScaleSheetLayoutView="100" workbookViewId="0">
      <selection activeCell="M24" sqref="M24"/>
    </sheetView>
  </sheetViews>
  <sheetFormatPr defaultColWidth="9" defaultRowHeight="14" x14ac:dyDescent="0.2"/>
  <cols>
    <col min="1" max="1" width="29.453125" style="373" customWidth="1"/>
    <col min="2" max="2" width="7.6328125" style="373" customWidth="1"/>
    <col min="3" max="4" width="8.08984375" style="373" customWidth="1"/>
    <col min="5" max="5" width="18.08984375" style="373" customWidth="1"/>
    <col min="6" max="6" width="12.453125" style="373" customWidth="1"/>
    <col min="7" max="7" width="5.90625" style="388" customWidth="1"/>
    <col min="8" max="16384" width="9" style="373"/>
  </cols>
  <sheetData>
    <row r="1" spans="1:7" ht="16.5" customHeight="1" x14ac:dyDescent="0.2">
      <c r="A1" s="388" t="s">
        <v>1063</v>
      </c>
    </row>
    <row r="2" spans="1:7" ht="16.5" customHeight="1" x14ac:dyDescent="0.2">
      <c r="A2" s="388" t="s">
        <v>4642</v>
      </c>
      <c r="G2" s="533" t="s">
        <v>4639</v>
      </c>
    </row>
    <row r="3" spans="1:7" ht="48.75" customHeight="1" x14ac:dyDescent="0.2">
      <c r="A3" s="3164" t="s">
        <v>1062</v>
      </c>
      <c r="B3" s="3164"/>
      <c r="C3" s="3164"/>
      <c r="D3" s="3164"/>
      <c r="E3" s="3164"/>
      <c r="F3" s="3164"/>
      <c r="G3" s="3164"/>
    </row>
    <row r="4" spans="1:7" ht="21.75" customHeight="1" x14ac:dyDescent="0.2">
      <c r="A4" s="395"/>
      <c r="B4" s="395"/>
      <c r="C4" s="395"/>
      <c r="D4" s="395"/>
      <c r="E4" s="3161" t="s">
        <v>1045</v>
      </c>
      <c r="F4" s="3161"/>
      <c r="G4" s="3161"/>
    </row>
    <row r="5" spans="1:7" ht="16.5" customHeight="1" x14ac:dyDescent="0.2">
      <c r="A5" s="395"/>
      <c r="B5" s="395"/>
      <c r="C5" s="395"/>
      <c r="D5" s="395"/>
      <c r="E5" s="395"/>
      <c r="F5" s="395"/>
    </row>
    <row r="6" spans="1:7" ht="30" customHeight="1" x14ac:dyDescent="0.2">
      <c r="A6" s="413" t="s">
        <v>1044</v>
      </c>
      <c r="B6" s="3165" t="str">
        <f>'別記3-1(1)'!C6</f>
        <v>京丹後市</v>
      </c>
      <c r="C6" s="3166"/>
      <c r="D6" s="3167"/>
      <c r="E6" s="412" t="s">
        <v>1061</v>
      </c>
      <c r="F6" s="3168"/>
      <c r="G6" s="3169"/>
    </row>
    <row r="7" spans="1:7" ht="30" customHeight="1" x14ac:dyDescent="0.2">
      <c r="A7" s="413" t="s">
        <v>1042</v>
      </c>
      <c r="B7" s="3165" t="str">
        <f>'様式第1-1号'!E6</f>
        <v/>
      </c>
      <c r="C7" s="3166"/>
      <c r="D7" s="3167"/>
      <c r="E7" s="412" t="s">
        <v>1060</v>
      </c>
      <c r="F7" s="3168"/>
      <c r="G7" s="3169"/>
    </row>
    <row r="8" spans="1:7" ht="25" customHeight="1" x14ac:dyDescent="0.2">
      <c r="A8" s="411" t="s">
        <v>1059</v>
      </c>
      <c r="B8" s="389"/>
      <c r="C8" s="389"/>
      <c r="D8" s="389"/>
      <c r="E8" s="389"/>
    </row>
    <row r="9" spans="1:7" ht="25" customHeight="1" x14ac:dyDescent="0.2">
      <c r="A9" s="410" t="s">
        <v>1058</v>
      </c>
      <c r="B9" s="389"/>
      <c r="C9" s="389"/>
      <c r="D9" s="389"/>
      <c r="E9" s="389"/>
    </row>
    <row r="10" spans="1:7" ht="25" customHeight="1" x14ac:dyDescent="0.2">
      <c r="A10" s="408" t="s">
        <v>1057</v>
      </c>
      <c r="B10" s="407"/>
      <c r="C10" s="407"/>
      <c r="D10" s="389"/>
      <c r="E10" s="389"/>
    </row>
    <row r="11" spans="1:7" ht="27" customHeight="1" x14ac:dyDescent="0.2">
      <c r="A11" s="406" t="s">
        <v>100</v>
      </c>
      <c r="B11" s="405" t="s">
        <v>890</v>
      </c>
      <c r="C11" s="404" t="s">
        <v>1038</v>
      </c>
      <c r="D11" s="3162" t="s">
        <v>173</v>
      </c>
      <c r="E11" s="3162"/>
      <c r="F11" s="3162"/>
      <c r="G11" s="3162"/>
    </row>
    <row r="12" spans="1:7" ht="27" customHeight="1" x14ac:dyDescent="0.2">
      <c r="A12" s="409" t="s">
        <v>759</v>
      </c>
      <c r="B12" s="519">
        <f>報告書!N100</f>
        <v>0</v>
      </c>
      <c r="C12" s="399"/>
      <c r="D12" s="3163"/>
      <c r="E12" s="3163"/>
      <c r="F12" s="3163"/>
      <c r="G12" s="3163"/>
    </row>
    <row r="13" spans="1:7" ht="27" customHeight="1" x14ac:dyDescent="0.2">
      <c r="A13" s="409" t="s">
        <v>751</v>
      </c>
      <c r="B13" s="519">
        <f>報告書!N101</f>
        <v>0</v>
      </c>
      <c r="C13" s="399"/>
      <c r="D13" s="3163"/>
      <c r="E13" s="3163"/>
      <c r="F13" s="3163"/>
      <c r="G13" s="3163"/>
    </row>
    <row r="14" spans="1:7" ht="27" customHeight="1" x14ac:dyDescent="0.2">
      <c r="A14" s="409" t="s">
        <v>1056</v>
      </c>
      <c r="B14" s="519">
        <f>報告書!N102</f>
        <v>0</v>
      </c>
      <c r="C14" s="399"/>
      <c r="D14" s="3163"/>
      <c r="E14" s="3163"/>
      <c r="F14" s="3163"/>
      <c r="G14" s="3163"/>
    </row>
    <row r="15" spans="1:7" ht="27" customHeight="1" x14ac:dyDescent="0.2">
      <c r="A15" s="409" t="s">
        <v>726</v>
      </c>
      <c r="B15" s="519">
        <f>報告書!N103</f>
        <v>0</v>
      </c>
      <c r="C15" s="399"/>
      <c r="D15" s="3163"/>
      <c r="E15" s="3163"/>
      <c r="F15" s="3163"/>
      <c r="G15" s="3163"/>
    </row>
    <row r="16" spans="1:7" ht="25" customHeight="1" x14ac:dyDescent="0.2">
      <c r="A16" s="408" t="s">
        <v>1055</v>
      </c>
      <c r="B16" s="407"/>
      <c r="C16" s="388"/>
      <c r="D16" s="389"/>
      <c r="G16" s="373"/>
    </row>
    <row r="17" spans="1:7" ht="24.75" customHeight="1" x14ac:dyDescent="0.2">
      <c r="A17" s="405" t="s">
        <v>1054</v>
      </c>
      <c r="B17" s="405" t="s">
        <v>890</v>
      </c>
      <c r="C17" s="404" t="s">
        <v>1038</v>
      </c>
      <c r="D17" s="3162" t="s">
        <v>173</v>
      </c>
      <c r="E17" s="3162"/>
      <c r="F17" s="3162"/>
      <c r="G17" s="3162"/>
    </row>
    <row r="18" spans="1:7" ht="24.75" customHeight="1" x14ac:dyDescent="0.2">
      <c r="A18" s="403" t="s">
        <v>338</v>
      </c>
      <c r="B18" s="519" t="str">
        <f>IF(【選択肢】!V40&gt;0,"○","－")</f>
        <v>－</v>
      </c>
      <c r="C18" s="399" t="str">
        <f>IF(B18="－","－","")</f>
        <v>－</v>
      </c>
      <c r="D18" s="3163"/>
      <c r="E18" s="3163"/>
      <c r="F18" s="3163"/>
      <c r="G18" s="3163"/>
    </row>
    <row r="19" spans="1:7" ht="24.75" customHeight="1" x14ac:dyDescent="0.2">
      <c r="A19" s="403" t="s">
        <v>340</v>
      </c>
      <c r="B19" s="519" t="str">
        <f>IF(【選択肢】!V41&gt;0,"○","－")</f>
        <v>－</v>
      </c>
      <c r="C19" s="399" t="str">
        <f t="shared" ref="C19:C20" si="0">IF(B19="－","－","")</f>
        <v>－</v>
      </c>
      <c r="D19" s="3163"/>
      <c r="E19" s="3163"/>
      <c r="F19" s="3163"/>
      <c r="G19" s="3163"/>
    </row>
    <row r="20" spans="1:7" ht="24.75" customHeight="1" x14ac:dyDescent="0.2">
      <c r="A20" s="403" t="s">
        <v>1053</v>
      </c>
      <c r="B20" s="519" t="str">
        <f>IF(【選択肢】!V42&gt;0,"○","－")</f>
        <v>－</v>
      </c>
      <c r="C20" s="399" t="str">
        <f t="shared" si="0"/>
        <v>－</v>
      </c>
      <c r="D20" s="3163"/>
      <c r="E20" s="3163"/>
      <c r="F20" s="3163"/>
      <c r="G20" s="3163"/>
    </row>
    <row r="21" spans="1:7" ht="24.75" customHeight="1" x14ac:dyDescent="0.2">
      <c r="A21" s="403" t="s">
        <v>1052</v>
      </c>
      <c r="B21" s="519" t="str">
        <f>IF(【選択肢】!V43&gt;0,"○","－")</f>
        <v>－</v>
      </c>
      <c r="C21" s="399" t="str">
        <f t="shared" ref="C21:C22" si="1">IF(B21="－","－","")</f>
        <v>－</v>
      </c>
      <c r="D21" s="3163"/>
      <c r="E21" s="3163"/>
      <c r="F21" s="3163"/>
      <c r="G21" s="3163"/>
    </row>
    <row r="22" spans="1:7" ht="24.75" customHeight="1" x14ac:dyDescent="0.2">
      <c r="A22" s="403" t="s">
        <v>346</v>
      </c>
      <c r="B22" s="519" t="str">
        <f>IF(【選択肢】!V44&gt;0,"○","－")</f>
        <v>－</v>
      </c>
      <c r="C22" s="399" t="str">
        <f t="shared" si="1"/>
        <v>－</v>
      </c>
      <c r="D22" s="3163"/>
      <c r="E22" s="3163"/>
      <c r="F22" s="3163"/>
      <c r="G22" s="3163"/>
    </row>
    <row r="23" spans="1:7" ht="25" customHeight="1" x14ac:dyDescent="0.2">
      <c r="A23" s="408" t="s">
        <v>1051</v>
      </c>
      <c r="B23" s="407"/>
      <c r="C23" s="388"/>
      <c r="D23" s="389"/>
      <c r="G23" s="373"/>
    </row>
    <row r="24" spans="1:7" ht="20.25" customHeight="1" x14ac:dyDescent="0.2">
      <c r="A24" s="406" t="s">
        <v>100</v>
      </c>
      <c r="B24" s="405" t="s">
        <v>890</v>
      </c>
      <c r="C24" s="404" t="s">
        <v>1038</v>
      </c>
      <c r="D24" s="3162" t="s">
        <v>173</v>
      </c>
      <c r="E24" s="3162"/>
      <c r="F24" s="3162"/>
      <c r="G24" s="3162"/>
    </row>
    <row r="25" spans="1:7" ht="20.25" customHeight="1" x14ac:dyDescent="0.2">
      <c r="A25" s="403" t="s">
        <v>651</v>
      </c>
      <c r="B25" s="519" t="str">
        <f>報告書!N118</f>
        <v>－</v>
      </c>
      <c r="C25" s="399" t="str">
        <f t="shared" ref="C25:C33" si="2">IF(B25="－","－","")</f>
        <v>－</v>
      </c>
      <c r="D25" s="3163"/>
      <c r="E25" s="3163"/>
      <c r="F25" s="3163"/>
      <c r="G25" s="3163"/>
    </row>
    <row r="26" spans="1:7" ht="26.5" customHeight="1" x14ac:dyDescent="0.2">
      <c r="A26" s="402" t="s">
        <v>445</v>
      </c>
      <c r="B26" s="519" t="str">
        <f>報告書!N119</f>
        <v>－</v>
      </c>
      <c r="C26" s="399" t="str">
        <f t="shared" si="2"/>
        <v>－</v>
      </c>
      <c r="D26" s="3163"/>
      <c r="E26" s="3163"/>
      <c r="F26" s="3163"/>
      <c r="G26" s="3163"/>
    </row>
    <row r="27" spans="1:7" ht="20.25" customHeight="1" x14ac:dyDescent="0.2">
      <c r="A27" s="401" t="s">
        <v>647</v>
      </c>
      <c r="B27" s="519" t="str">
        <f>報告書!N120</f>
        <v>－</v>
      </c>
      <c r="C27" s="399" t="str">
        <f t="shared" si="2"/>
        <v>－</v>
      </c>
      <c r="D27" s="3163"/>
      <c r="E27" s="3163"/>
      <c r="F27" s="3163"/>
      <c r="G27" s="3163"/>
    </row>
    <row r="28" spans="1:7" ht="20.25" customHeight="1" x14ac:dyDescent="0.2">
      <c r="A28" s="401" t="s">
        <v>1050</v>
      </c>
      <c r="B28" s="519" t="str">
        <f>報告書!N121</f>
        <v>－</v>
      </c>
      <c r="C28" s="399" t="str">
        <f t="shared" si="2"/>
        <v>－</v>
      </c>
      <c r="D28" s="3163"/>
      <c r="E28" s="3163"/>
      <c r="F28" s="3163"/>
      <c r="G28" s="3163"/>
    </row>
    <row r="29" spans="1:7" ht="20.25" customHeight="1" x14ac:dyDescent="0.2">
      <c r="A29" s="402" t="s">
        <v>643</v>
      </c>
      <c r="B29" s="519" t="str">
        <f>報告書!N122</f>
        <v>－</v>
      </c>
      <c r="C29" s="399" t="str">
        <f t="shared" si="2"/>
        <v>－</v>
      </c>
      <c r="D29" s="3163"/>
      <c r="E29" s="3163"/>
      <c r="F29" s="3163"/>
      <c r="G29" s="3163"/>
    </row>
    <row r="30" spans="1:7" ht="20.149999999999999" customHeight="1" x14ac:dyDescent="0.2">
      <c r="A30" s="402" t="s">
        <v>394</v>
      </c>
      <c r="B30" s="519" t="str">
        <f>報告書!N123</f>
        <v>－</v>
      </c>
      <c r="C30" s="399" t="str">
        <f t="shared" si="2"/>
        <v>－</v>
      </c>
      <c r="D30" s="3163"/>
      <c r="E30" s="3163"/>
      <c r="F30" s="3163"/>
      <c r="G30" s="3163"/>
    </row>
    <row r="31" spans="1:7" ht="33" customHeight="1" x14ac:dyDescent="0.2">
      <c r="A31" s="402" t="s">
        <v>1049</v>
      </c>
      <c r="B31" s="519" t="str">
        <f>報告書!N124</f>
        <v>－</v>
      </c>
      <c r="C31" s="399" t="str">
        <f t="shared" si="2"/>
        <v>－</v>
      </c>
      <c r="D31" s="3163"/>
      <c r="E31" s="3163"/>
      <c r="F31" s="3163"/>
      <c r="G31" s="3163"/>
    </row>
    <row r="32" spans="1:7" ht="33" customHeight="1" x14ac:dyDescent="0.2">
      <c r="A32" s="909" t="s">
        <v>4771</v>
      </c>
      <c r="B32" s="519" t="str">
        <f>報告書!N125</f>
        <v>－</v>
      </c>
      <c r="C32" s="399" t="str">
        <f t="shared" si="2"/>
        <v>－</v>
      </c>
      <c r="D32" s="3163"/>
      <c r="E32" s="3163"/>
      <c r="F32" s="3163"/>
      <c r="G32" s="3163"/>
    </row>
    <row r="33" spans="1:7" ht="33" customHeight="1" x14ac:dyDescent="0.2">
      <c r="A33" s="909" t="s">
        <v>4772</v>
      </c>
      <c r="B33" s="519" t="str">
        <f>報告書!N126</f>
        <v>－</v>
      </c>
      <c r="C33" s="399" t="str">
        <f t="shared" si="2"/>
        <v>－</v>
      </c>
      <c r="D33" s="3163"/>
      <c r="E33" s="3163"/>
      <c r="F33" s="3163"/>
      <c r="G33" s="3163"/>
    </row>
    <row r="34" spans="1:7" ht="20.25" customHeight="1" x14ac:dyDescent="0.2">
      <c r="A34" s="402" t="s">
        <v>184</v>
      </c>
      <c r="B34" s="519" t="str">
        <f>報告書!N127</f>
        <v>－</v>
      </c>
      <c r="C34" s="399" t="str">
        <f>IF(B34="－","－","")</f>
        <v>－</v>
      </c>
      <c r="D34" s="3163"/>
      <c r="E34" s="3163"/>
      <c r="F34" s="3163"/>
      <c r="G34" s="3163"/>
    </row>
    <row r="35" spans="1:7" ht="20.25" customHeight="1" x14ac:dyDescent="0.2">
      <c r="A35" s="400" t="s">
        <v>4986</v>
      </c>
      <c r="B35" s="519" t="str">
        <f>報告書!N128</f>
        <v>－</v>
      </c>
      <c r="C35" s="399" t="str">
        <f>IF(B35="－","－","")</f>
        <v>－</v>
      </c>
      <c r="D35" s="3162"/>
      <c r="E35" s="3162"/>
      <c r="F35" s="3162"/>
      <c r="G35" s="3162"/>
    </row>
    <row r="36" spans="1:7" customFormat="1" ht="25" customHeight="1" x14ac:dyDescent="0.2">
      <c r="A36" s="398" t="s">
        <v>1048</v>
      </c>
      <c r="B36" s="397"/>
      <c r="C36" s="397"/>
      <c r="D36" s="397"/>
      <c r="E36" s="397"/>
      <c r="F36" s="373"/>
      <c r="G36" s="388"/>
    </row>
    <row r="37" spans="1:7" customFormat="1" ht="55.5" customHeight="1" x14ac:dyDescent="0.2">
      <c r="A37" s="3170"/>
      <c r="B37" s="3170"/>
      <c r="C37" s="3170"/>
      <c r="D37" s="3170"/>
      <c r="E37" s="3170"/>
      <c r="F37" s="3170"/>
      <c r="G37" s="3170"/>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453125" defaultRowHeight="12" x14ac:dyDescent="0.2"/>
  <cols>
    <col min="1" max="1" width="14.453125" style="373" customWidth="1"/>
    <col min="2" max="2" width="5.08984375" style="373" customWidth="1"/>
    <col min="3" max="3" width="5.453125" style="373" customWidth="1"/>
    <col min="4" max="4" width="11.08984375" style="373" customWidth="1"/>
    <col min="5" max="6" width="8.453125" style="373" customWidth="1"/>
    <col min="7" max="7" width="16.90625" style="373" customWidth="1"/>
    <col min="8" max="8" width="14.08984375" style="373" customWidth="1"/>
    <col min="9" max="9" width="6.453125" style="373" customWidth="1"/>
    <col min="10" max="233" width="9" style="373" customWidth="1"/>
    <col min="234" max="234" width="2.90625" style="373" customWidth="1"/>
    <col min="235" max="235" width="0.90625" style="373" customWidth="1"/>
    <col min="236" max="236" width="2" style="373" customWidth="1"/>
    <col min="237" max="237" width="6.36328125" style="373" customWidth="1"/>
    <col min="238" max="240" width="3.90625" style="373" customWidth="1"/>
    <col min="241" max="241" width="5.08984375" style="373" customWidth="1"/>
    <col min="242" max="243" width="3.90625" style="373" customWidth="1"/>
    <col min="244" max="244" width="5.08984375" style="373" customWidth="1"/>
    <col min="245" max="16384" width="3.453125" style="373"/>
  </cols>
  <sheetData>
    <row r="1" spans="1:18" ht="18" customHeight="1" x14ac:dyDescent="0.2">
      <c r="A1" s="3151" t="s">
        <v>1072</v>
      </c>
      <c r="B1" s="3151"/>
      <c r="C1" s="3151"/>
      <c r="D1" s="3151"/>
      <c r="E1" s="3151"/>
      <c r="F1" s="3151"/>
      <c r="G1" s="3151"/>
    </row>
    <row r="2" spans="1:18" ht="18" customHeight="1" x14ac:dyDescent="0.2">
      <c r="A2" s="525" t="s">
        <v>4642</v>
      </c>
      <c r="B2" s="525"/>
      <c r="C2" s="525"/>
      <c r="D2" s="525"/>
      <c r="E2" s="525"/>
      <c r="F2" s="525"/>
      <c r="G2" s="525"/>
      <c r="I2" s="533" t="s">
        <v>4639</v>
      </c>
    </row>
    <row r="3" spans="1:18" ht="36.75" customHeight="1" x14ac:dyDescent="0.2">
      <c r="A3" s="3164" t="s">
        <v>1071</v>
      </c>
      <c r="B3" s="3152"/>
      <c r="C3" s="3152"/>
      <c r="D3" s="3152"/>
      <c r="E3" s="3152"/>
      <c r="F3" s="3152"/>
      <c r="G3" s="3152"/>
      <c r="H3" s="3152"/>
      <c r="I3" s="3152"/>
    </row>
    <row r="4" spans="1:18" ht="22.5" customHeight="1" x14ac:dyDescent="0.2">
      <c r="A4" s="396"/>
      <c r="B4" s="395"/>
      <c r="C4" s="395"/>
      <c r="D4" s="395"/>
      <c r="E4" s="395"/>
      <c r="F4" s="395"/>
      <c r="G4" s="3185" t="s">
        <v>1045</v>
      </c>
      <c r="H4" s="3185"/>
      <c r="I4" s="3185"/>
    </row>
    <row r="5" spans="1:18" ht="30" customHeight="1" x14ac:dyDescent="0.2">
      <c r="A5" s="3177" t="s">
        <v>1044</v>
      </c>
      <c r="B5" s="3178"/>
      <c r="C5" s="3186" t="str">
        <f>'別記3-1(1)'!C6</f>
        <v>京丹後市</v>
      </c>
      <c r="D5" s="3187"/>
      <c r="E5" s="3188"/>
      <c r="F5" s="3182" t="s">
        <v>1043</v>
      </c>
      <c r="G5" s="3189"/>
      <c r="H5" s="3168"/>
      <c r="I5" s="3169"/>
      <c r="K5" s="437"/>
      <c r="L5" s="437"/>
      <c r="M5" s="437"/>
      <c r="N5" s="437"/>
      <c r="O5" s="437"/>
      <c r="P5" s="437"/>
      <c r="Q5" s="437"/>
      <c r="R5" s="437"/>
    </row>
    <row r="6" spans="1:18" ht="30" customHeight="1" x14ac:dyDescent="0.2">
      <c r="A6" s="3177" t="s">
        <v>1042</v>
      </c>
      <c r="B6" s="3178"/>
      <c r="C6" s="3177" t="str">
        <f>'別記3-1(1)'!C7</f>
        <v/>
      </c>
      <c r="D6" s="3179"/>
      <c r="E6" s="3178"/>
      <c r="F6" s="3180" t="s">
        <v>1060</v>
      </c>
      <c r="G6" s="3181"/>
      <c r="H6" s="3168"/>
      <c r="I6" s="3169"/>
      <c r="K6" s="436"/>
      <c r="L6" s="436"/>
      <c r="M6" s="436"/>
      <c r="N6" s="436"/>
      <c r="O6" s="436"/>
      <c r="P6" s="436"/>
      <c r="Q6" s="436"/>
      <c r="R6" s="436"/>
    </row>
    <row r="7" spans="1:18" ht="20.25" customHeight="1" x14ac:dyDescent="0.2">
      <c r="A7" s="435" t="s">
        <v>1059</v>
      </c>
      <c r="B7" s="416"/>
      <c r="C7" s="430"/>
      <c r="D7" s="430"/>
      <c r="E7" s="430"/>
      <c r="F7" s="430"/>
      <c r="G7" s="430"/>
      <c r="H7"/>
      <c r="I7"/>
    </row>
    <row r="8" spans="1:18" ht="20.25" customHeight="1" x14ac:dyDescent="0.2">
      <c r="A8" s="434" t="s">
        <v>1070</v>
      </c>
      <c r="B8" s="416"/>
      <c r="C8" s="430"/>
      <c r="D8" s="430"/>
      <c r="E8" s="430"/>
      <c r="F8" s="430"/>
      <c r="G8" s="430"/>
      <c r="H8"/>
      <c r="I8"/>
    </row>
    <row r="9" spans="1:18" ht="20.25" customHeight="1" x14ac:dyDescent="0.2">
      <c r="A9" s="433" t="s">
        <v>1069</v>
      </c>
      <c r="B9" s="432"/>
      <c r="C9" s="431"/>
      <c r="D9" s="431"/>
      <c r="E9" s="431"/>
      <c r="F9" s="431"/>
      <c r="G9" s="430"/>
      <c r="H9"/>
      <c r="I9"/>
    </row>
    <row r="10" spans="1:18" ht="30.75" customHeight="1" x14ac:dyDescent="0.2">
      <c r="A10" s="429" t="s">
        <v>100</v>
      </c>
      <c r="B10" s="3182" t="s">
        <v>178</v>
      </c>
      <c r="C10" s="3183"/>
      <c r="D10" s="3183"/>
      <c r="E10" s="428" t="s">
        <v>1068</v>
      </c>
      <c r="F10" s="428" t="s">
        <v>1038</v>
      </c>
      <c r="G10" s="3184" t="s">
        <v>173</v>
      </c>
      <c r="H10" s="3184"/>
      <c r="I10" s="3184"/>
    </row>
    <row r="11" spans="1:18" ht="33.75" customHeight="1" x14ac:dyDescent="0.2">
      <c r="A11" s="520">
        <f>報告書!D156</f>
        <v>0</v>
      </c>
      <c r="B11" s="3172">
        <f>報告書!G156</f>
        <v>0</v>
      </c>
      <c r="C11" s="3173"/>
      <c r="D11" s="3173"/>
      <c r="E11" s="427"/>
      <c r="F11" s="426"/>
      <c r="G11" s="3174"/>
      <c r="H11" s="3174"/>
      <c r="I11" s="3174"/>
    </row>
    <row r="12" spans="1:18" ht="33.75" customHeight="1" x14ac:dyDescent="0.2">
      <c r="A12" s="520">
        <f>報告書!D157</f>
        <v>0</v>
      </c>
      <c r="B12" s="3172">
        <f>報告書!G157</f>
        <v>0</v>
      </c>
      <c r="C12" s="3173"/>
      <c r="D12" s="3173"/>
      <c r="E12" s="521"/>
      <c r="F12" s="522"/>
      <c r="G12" s="3174"/>
      <c r="H12" s="3174"/>
      <c r="I12" s="3174"/>
    </row>
    <row r="13" spans="1:18" ht="33.75" customHeight="1" x14ac:dyDescent="0.2">
      <c r="A13" s="520">
        <f>報告書!D158</f>
        <v>0</v>
      </c>
      <c r="B13" s="3172">
        <f>報告書!G158</f>
        <v>0</v>
      </c>
      <c r="C13" s="3173"/>
      <c r="D13" s="3173"/>
      <c r="E13" s="521"/>
      <c r="F13" s="522"/>
      <c r="G13" s="3174"/>
      <c r="H13" s="3174"/>
      <c r="I13" s="3174"/>
    </row>
    <row r="14" spans="1:18" ht="33.75" customHeight="1" x14ac:dyDescent="0.2">
      <c r="A14" s="520">
        <f>報告書!D159</f>
        <v>0</v>
      </c>
      <c r="B14" s="3172">
        <f>報告書!G159</f>
        <v>0</v>
      </c>
      <c r="C14" s="3173"/>
      <c r="D14" s="3173"/>
      <c r="E14" s="425"/>
      <c r="F14" s="523"/>
      <c r="G14" s="3174"/>
      <c r="H14" s="3174"/>
      <c r="I14" s="3174"/>
    </row>
    <row r="15" spans="1:18" ht="33.75" customHeight="1" x14ac:dyDescent="0.2">
      <c r="A15" s="520">
        <f>報告書!D160</f>
        <v>0</v>
      </c>
      <c r="B15" s="3172">
        <f>報告書!G160</f>
        <v>0</v>
      </c>
      <c r="C15" s="3173"/>
      <c r="D15" s="3173"/>
      <c r="E15" s="424"/>
      <c r="F15" s="423"/>
      <c r="G15" s="3174"/>
      <c r="H15" s="3174"/>
      <c r="I15" s="3174"/>
    </row>
    <row r="16" spans="1:18" ht="33.75" customHeight="1" x14ac:dyDescent="0.2">
      <c r="A16" s="520">
        <f>報告書!D161</f>
        <v>0</v>
      </c>
      <c r="B16" s="3172">
        <f>報告書!G161</f>
        <v>0</v>
      </c>
      <c r="C16" s="3173"/>
      <c r="D16" s="3173"/>
      <c r="E16" s="424"/>
      <c r="F16" s="423"/>
      <c r="G16" s="3174"/>
      <c r="H16" s="3174"/>
      <c r="I16" s="3174"/>
    </row>
    <row r="17" spans="1:9" ht="33.75" customHeight="1" x14ac:dyDescent="0.2">
      <c r="A17" s="520">
        <f>報告書!D162</f>
        <v>0</v>
      </c>
      <c r="B17" s="3172">
        <f>報告書!G162</f>
        <v>0</v>
      </c>
      <c r="C17" s="3173"/>
      <c r="D17" s="3173"/>
      <c r="E17" s="424"/>
      <c r="F17" s="423"/>
      <c r="G17" s="3174"/>
      <c r="H17" s="3174"/>
      <c r="I17" s="3174"/>
    </row>
    <row r="18" spans="1:9" ht="33.75" customHeight="1" x14ac:dyDescent="0.2">
      <c r="A18" s="520">
        <f>報告書!D163</f>
        <v>0</v>
      </c>
      <c r="B18" s="3172">
        <f>報告書!G163</f>
        <v>0</v>
      </c>
      <c r="C18" s="3173"/>
      <c r="D18" s="3173"/>
      <c r="E18" s="424"/>
      <c r="F18" s="423"/>
      <c r="G18" s="3174"/>
      <c r="H18" s="3174"/>
      <c r="I18" s="3174"/>
    </row>
    <row r="19" spans="1:9" ht="33.75" customHeight="1" x14ac:dyDescent="0.2">
      <c r="A19" s="520">
        <f>報告書!D164</f>
        <v>0</v>
      </c>
      <c r="B19" s="3172">
        <f>報告書!G164</f>
        <v>0</v>
      </c>
      <c r="C19" s="3173"/>
      <c r="D19" s="3173"/>
      <c r="E19" s="424"/>
      <c r="F19" s="423"/>
      <c r="G19" s="3174"/>
      <c r="H19" s="3174"/>
      <c r="I19" s="3174"/>
    </row>
    <row r="20" spans="1:9" ht="33.75" customHeight="1" x14ac:dyDescent="0.2">
      <c r="A20" s="520">
        <f>報告書!D165</f>
        <v>0</v>
      </c>
      <c r="B20" s="3172">
        <f>報告書!G165</f>
        <v>0</v>
      </c>
      <c r="C20" s="3173"/>
      <c r="D20" s="3173"/>
      <c r="E20" s="424"/>
      <c r="F20" s="423"/>
      <c r="G20" s="3174"/>
      <c r="H20" s="3174"/>
      <c r="I20" s="3174"/>
    </row>
    <row r="21" spans="1:9" s="422" customFormat="1" ht="25.5" customHeight="1" x14ac:dyDescent="0.2">
      <c r="A21" s="3175" t="s">
        <v>1067</v>
      </c>
      <c r="B21" s="3175"/>
      <c r="C21" s="3175"/>
      <c r="D21" s="3175"/>
      <c r="E21" s="3175"/>
      <c r="F21" s="3175"/>
      <c r="G21" s="3175"/>
      <c r="H21" s="3175"/>
      <c r="I21" s="3175"/>
    </row>
    <row r="22" spans="1:9" customFormat="1" ht="24.75" customHeight="1" x14ac:dyDescent="0.2">
      <c r="A22" s="3176" t="s">
        <v>1066</v>
      </c>
      <c r="B22" s="3176"/>
      <c r="C22" s="3176"/>
      <c r="D22" s="3176"/>
      <c r="E22" s="3176"/>
      <c r="F22" s="3176"/>
      <c r="G22" s="3176"/>
      <c r="H22" s="3176"/>
      <c r="I22" s="3176"/>
    </row>
    <row r="23" spans="1:9" customFormat="1" ht="25" customHeight="1" x14ac:dyDescent="0.2">
      <c r="A23" s="421" t="s">
        <v>1065</v>
      </c>
      <c r="B23" s="419"/>
      <c r="C23" s="419"/>
      <c r="D23" s="419"/>
      <c r="E23" s="419"/>
      <c r="F23" s="419"/>
      <c r="G23" s="419"/>
    </row>
    <row r="24" spans="1:9" customFormat="1" ht="60" customHeight="1" x14ac:dyDescent="0.2">
      <c r="A24" s="3116"/>
      <c r="B24" s="3117"/>
      <c r="C24" s="3117"/>
      <c r="D24" s="3117"/>
      <c r="E24" s="3117"/>
      <c r="F24" s="3117"/>
      <c r="G24" s="3117"/>
      <c r="H24" s="3117"/>
      <c r="I24" s="3118"/>
    </row>
    <row r="25" spans="1:9" customFormat="1" ht="42" customHeight="1" x14ac:dyDescent="0.2">
      <c r="A25" s="3171" t="s">
        <v>1064</v>
      </c>
      <c r="B25" s="3171"/>
      <c r="C25" s="3171"/>
      <c r="D25" s="3171"/>
      <c r="E25" s="3171"/>
      <c r="F25" s="3171"/>
      <c r="G25" s="3171"/>
      <c r="H25" s="3171"/>
      <c r="I25" s="3171"/>
    </row>
    <row r="26" spans="1:9" customFormat="1" ht="42" customHeight="1" x14ac:dyDescent="0.2">
      <c r="A26" s="420"/>
      <c r="B26" s="419"/>
      <c r="C26" s="419"/>
      <c r="D26" s="419"/>
      <c r="E26" s="419"/>
      <c r="F26" s="419"/>
      <c r="G26" s="419"/>
    </row>
    <row r="27" spans="1:9" customFormat="1" ht="42" customHeight="1" x14ac:dyDescent="0.2">
      <c r="A27" s="418"/>
      <c r="B27" s="417"/>
      <c r="C27" s="417"/>
      <c r="D27" s="417"/>
      <c r="E27" s="417"/>
      <c r="F27" s="417"/>
      <c r="G27" s="417"/>
      <c r="H27" s="417"/>
      <c r="I27" s="417"/>
    </row>
    <row r="28" spans="1:9" ht="42" customHeight="1" x14ac:dyDescent="0.2">
      <c r="A28" s="416"/>
      <c r="B28" s="415"/>
      <c r="C28" s="415"/>
      <c r="D28" s="415"/>
      <c r="E28" s="414"/>
      <c r="F28" s="414"/>
      <c r="G28" s="414"/>
      <c r="H28" s="414"/>
      <c r="I28" s="414"/>
    </row>
    <row r="29" spans="1:9" ht="42" customHeight="1" x14ac:dyDescent="0.2"/>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topLeftCell="A398" zoomScale="60" zoomScaleNormal="77" workbookViewId="0">
      <selection activeCell="N416" sqref="N416"/>
    </sheetView>
  </sheetViews>
  <sheetFormatPr defaultColWidth="9" defaultRowHeight="13" x14ac:dyDescent="0.2"/>
  <cols>
    <col min="1" max="1" width="12.90625" customWidth="1"/>
    <col min="2" max="2" width="17" customWidth="1"/>
    <col min="3" max="3" width="12.7265625" customWidth="1"/>
    <col min="4" max="4" width="16.36328125" customWidth="1"/>
    <col min="5" max="5" width="14.26953125" style="1445" customWidth="1"/>
    <col min="6" max="6" width="11.6328125" customWidth="1"/>
    <col min="7" max="16384" width="9" style="1445"/>
  </cols>
  <sheetData>
    <row r="1" spans="1:6" x14ac:dyDescent="0.2">
      <c r="A1" t="s">
        <v>5009</v>
      </c>
      <c r="C1" s="1444" t="s">
        <v>5010</v>
      </c>
    </row>
    <row r="2" spans="1:6" ht="26" x14ac:dyDescent="0.2">
      <c r="A2" s="1446" t="s">
        <v>4622</v>
      </c>
      <c r="B2" s="1446" t="s">
        <v>4621</v>
      </c>
      <c r="C2" s="1446" t="s">
        <v>4620</v>
      </c>
      <c r="D2" s="1446" t="s">
        <v>4619</v>
      </c>
      <c r="E2" s="1447" t="s">
        <v>4618</v>
      </c>
      <c r="F2" s="1448" t="s">
        <v>4617</v>
      </c>
    </row>
    <row r="3" spans="1:6" ht="14.5" x14ac:dyDescent="0.2">
      <c r="A3" s="1449" t="s">
        <v>4278</v>
      </c>
      <c r="B3" s="1450"/>
      <c r="C3" s="1450" t="s">
        <v>4276</v>
      </c>
      <c r="D3" s="1450"/>
      <c r="E3" s="1451"/>
      <c r="F3" s="1449">
        <v>10006</v>
      </c>
    </row>
    <row r="4" spans="1:6" ht="14.5" x14ac:dyDescent="0.2">
      <c r="A4" s="1452" t="s">
        <v>4278</v>
      </c>
      <c r="B4" s="1452" t="s">
        <v>4616</v>
      </c>
      <c r="C4" s="1452" t="s">
        <v>4276</v>
      </c>
      <c r="D4" s="1452" t="s">
        <v>4615</v>
      </c>
      <c r="E4" s="1451" t="s">
        <v>5011</v>
      </c>
      <c r="F4" s="1452">
        <v>11002</v>
      </c>
    </row>
    <row r="5" spans="1:6" ht="14.5" x14ac:dyDescent="0.2">
      <c r="A5" s="1452" t="s">
        <v>4278</v>
      </c>
      <c r="B5" s="1452" t="s">
        <v>4614</v>
      </c>
      <c r="C5" s="1452" t="s">
        <v>4276</v>
      </c>
      <c r="D5" s="1452" t="s">
        <v>4613</v>
      </c>
      <c r="E5" s="1451" t="s">
        <v>5012</v>
      </c>
      <c r="F5" s="1452">
        <v>12025</v>
      </c>
    </row>
    <row r="6" spans="1:6" ht="14.5" x14ac:dyDescent="0.2">
      <c r="A6" s="1452" t="s">
        <v>4278</v>
      </c>
      <c r="B6" s="1452" t="s">
        <v>4612</v>
      </c>
      <c r="C6" s="1452" t="s">
        <v>4276</v>
      </c>
      <c r="D6" s="1452" t="s">
        <v>4611</v>
      </c>
      <c r="E6" s="1451" t="s">
        <v>5013</v>
      </c>
      <c r="F6" s="1452">
        <v>12033</v>
      </c>
    </row>
    <row r="7" spans="1:6" ht="14.5" x14ac:dyDescent="0.2">
      <c r="A7" s="1452" t="s">
        <v>4278</v>
      </c>
      <c r="B7" s="1452" t="s">
        <v>4610</v>
      </c>
      <c r="C7" s="1452" t="s">
        <v>4276</v>
      </c>
      <c r="D7" s="1452" t="s">
        <v>4609</v>
      </c>
      <c r="E7" s="1451" t="s">
        <v>5014</v>
      </c>
      <c r="F7" s="1452">
        <v>12041</v>
      </c>
    </row>
    <row r="8" spans="1:6" ht="14.5" x14ac:dyDescent="0.2">
      <c r="A8" s="1452" t="s">
        <v>4278</v>
      </c>
      <c r="B8" s="1452" t="s">
        <v>4608</v>
      </c>
      <c r="C8" s="1452" t="s">
        <v>4276</v>
      </c>
      <c r="D8" s="1452" t="s">
        <v>4607</v>
      </c>
      <c r="E8" s="1451" t="s">
        <v>5015</v>
      </c>
      <c r="F8" s="1452">
        <v>12050</v>
      </c>
    </row>
    <row r="9" spans="1:6" ht="14.5" x14ac:dyDescent="0.2">
      <c r="A9" s="1452" t="s">
        <v>4278</v>
      </c>
      <c r="B9" s="1452" t="s">
        <v>4606</v>
      </c>
      <c r="C9" s="1452" t="s">
        <v>4276</v>
      </c>
      <c r="D9" s="1452" t="s">
        <v>4605</v>
      </c>
      <c r="E9" s="1451" t="s">
        <v>5016</v>
      </c>
      <c r="F9" s="1452">
        <v>12068</v>
      </c>
    </row>
    <row r="10" spans="1:6" ht="14.5" x14ac:dyDescent="0.2">
      <c r="A10" s="1452" t="s">
        <v>4278</v>
      </c>
      <c r="B10" s="1452" t="s">
        <v>4604</v>
      </c>
      <c r="C10" s="1452" t="s">
        <v>4276</v>
      </c>
      <c r="D10" s="1452" t="s">
        <v>4603</v>
      </c>
      <c r="E10" s="1451" t="s">
        <v>5017</v>
      </c>
      <c r="F10" s="1452">
        <v>12076</v>
      </c>
    </row>
    <row r="11" spans="1:6" ht="14.5" x14ac:dyDescent="0.2">
      <c r="A11" s="1452" t="s">
        <v>4278</v>
      </c>
      <c r="B11" s="1452" t="s">
        <v>4602</v>
      </c>
      <c r="C11" s="1452" t="s">
        <v>4276</v>
      </c>
      <c r="D11" s="1452" t="s">
        <v>4601</v>
      </c>
      <c r="E11" s="1451" t="s">
        <v>5018</v>
      </c>
      <c r="F11" s="1452">
        <v>12084</v>
      </c>
    </row>
    <row r="12" spans="1:6" ht="14.5" x14ac:dyDescent="0.2">
      <c r="A12" s="1452" t="s">
        <v>4278</v>
      </c>
      <c r="B12" s="1452" t="s">
        <v>4600</v>
      </c>
      <c r="C12" s="1452" t="s">
        <v>4276</v>
      </c>
      <c r="D12" s="1452" t="s">
        <v>4599</v>
      </c>
      <c r="E12" s="1451" t="s">
        <v>5019</v>
      </c>
      <c r="F12" s="1452">
        <v>12092</v>
      </c>
    </row>
    <row r="13" spans="1:6" ht="14.5" x14ac:dyDescent="0.2">
      <c r="A13" s="1452" t="s">
        <v>4278</v>
      </c>
      <c r="B13" s="1452" t="s">
        <v>4598</v>
      </c>
      <c r="C13" s="1452" t="s">
        <v>4276</v>
      </c>
      <c r="D13" s="1452" t="s">
        <v>4597</v>
      </c>
      <c r="E13" s="1451" t="s">
        <v>5020</v>
      </c>
      <c r="F13" s="1452">
        <v>12106</v>
      </c>
    </row>
    <row r="14" spans="1:6" ht="14.5" x14ac:dyDescent="0.2">
      <c r="A14" s="1452" t="s">
        <v>4278</v>
      </c>
      <c r="B14" s="1452" t="s">
        <v>4596</v>
      </c>
      <c r="C14" s="1452" t="s">
        <v>4276</v>
      </c>
      <c r="D14" s="1452" t="s">
        <v>4595</v>
      </c>
      <c r="E14" s="1451" t="s">
        <v>5021</v>
      </c>
      <c r="F14" s="1452">
        <v>12114</v>
      </c>
    </row>
    <row r="15" spans="1:6" ht="14.5" x14ac:dyDescent="0.2">
      <c r="A15" s="1452" t="s">
        <v>4278</v>
      </c>
      <c r="B15" s="1452" t="s">
        <v>4594</v>
      </c>
      <c r="C15" s="1452" t="s">
        <v>4276</v>
      </c>
      <c r="D15" s="1452" t="s">
        <v>4593</v>
      </c>
      <c r="E15" s="1451" t="s">
        <v>5022</v>
      </c>
      <c r="F15" s="1452">
        <v>12122</v>
      </c>
    </row>
    <row r="16" spans="1:6" ht="14.5" x14ac:dyDescent="0.2">
      <c r="A16" s="1452" t="s">
        <v>4278</v>
      </c>
      <c r="B16" s="1452" t="s">
        <v>4592</v>
      </c>
      <c r="C16" s="1452" t="s">
        <v>4276</v>
      </c>
      <c r="D16" s="1452" t="s">
        <v>4591</v>
      </c>
      <c r="E16" s="1451" t="s">
        <v>5023</v>
      </c>
      <c r="F16" s="1452">
        <v>12131</v>
      </c>
    </row>
    <row r="17" spans="1:6" ht="14.5" x14ac:dyDescent="0.2">
      <c r="A17" s="1452" t="s">
        <v>4278</v>
      </c>
      <c r="B17" s="1452" t="s">
        <v>4590</v>
      </c>
      <c r="C17" s="1452" t="s">
        <v>4276</v>
      </c>
      <c r="D17" s="1452" t="s">
        <v>4589</v>
      </c>
      <c r="E17" s="1451" t="s">
        <v>5024</v>
      </c>
      <c r="F17" s="1452">
        <v>12149</v>
      </c>
    </row>
    <row r="18" spans="1:6" ht="14.5" x14ac:dyDescent="0.2">
      <c r="A18" s="1452" t="s">
        <v>4278</v>
      </c>
      <c r="B18" s="1452" t="s">
        <v>4588</v>
      </c>
      <c r="C18" s="1452" t="s">
        <v>4276</v>
      </c>
      <c r="D18" s="1452" t="s">
        <v>4587</v>
      </c>
      <c r="E18" s="1451" t="s">
        <v>5025</v>
      </c>
      <c r="F18" s="1452">
        <v>12157</v>
      </c>
    </row>
    <row r="19" spans="1:6" ht="14.5" x14ac:dyDescent="0.2">
      <c r="A19" s="1452" t="s">
        <v>4278</v>
      </c>
      <c r="B19" s="1452" t="s">
        <v>4586</v>
      </c>
      <c r="C19" s="1452" t="s">
        <v>4276</v>
      </c>
      <c r="D19" s="1452" t="s">
        <v>4585</v>
      </c>
      <c r="E19" s="1451" t="s">
        <v>5026</v>
      </c>
      <c r="F19" s="1452">
        <v>12165</v>
      </c>
    </row>
    <row r="20" spans="1:6" ht="14.5" x14ac:dyDescent="0.2">
      <c r="A20" s="1452" t="s">
        <v>4278</v>
      </c>
      <c r="B20" s="1452" t="s">
        <v>4584</v>
      </c>
      <c r="C20" s="1452" t="s">
        <v>4276</v>
      </c>
      <c r="D20" s="1452" t="s">
        <v>4583</v>
      </c>
      <c r="E20" s="1451" t="s">
        <v>5027</v>
      </c>
      <c r="F20" s="1452">
        <v>12173</v>
      </c>
    </row>
    <row r="21" spans="1:6" ht="14.5" x14ac:dyDescent="0.2">
      <c r="A21" s="1452" t="s">
        <v>4278</v>
      </c>
      <c r="B21" s="1452" t="s">
        <v>4582</v>
      </c>
      <c r="C21" s="1452" t="s">
        <v>4276</v>
      </c>
      <c r="D21" s="1452" t="s">
        <v>4581</v>
      </c>
      <c r="E21" s="1451" t="s">
        <v>5028</v>
      </c>
      <c r="F21" s="1452">
        <v>12181</v>
      </c>
    </row>
    <row r="22" spans="1:6" ht="14.5" x14ac:dyDescent="0.2">
      <c r="A22" s="1452" t="s">
        <v>4278</v>
      </c>
      <c r="B22" s="1452" t="s">
        <v>4580</v>
      </c>
      <c r="C22" s="1452" t="s">
        <v>4276</v>
      </c>
      <c r="D22" s="1452" t="s">
        <v>4579</v>
      </c>
      <c r="E22" s="1451" t="s">
        <v>5029</v>
      </c>
      <c r="F22" s="1452">
        <v>12190</v>
      </c>
    </row>
    <row r="23" spans="1:6" ht="14.5" x14ac:dyDescent="0.2">
      <c r="A23" s="1452" t="s">
        <v>4278</v>
      </c>
      <c r="B23" s="1452" t="s">
        <v>4578</v>
      </c>
      <c r="C23" s="1452" t="s">
        <v>4276</v>
      </c>
      <c r="D23" s="1452" t="s">
        <v>4577</v>
      </c>
      <c r="E23" s="1451" t="s">
        <v>5030</v>
      </c>
      <c r="F23" s="1452">
        <v>12203</v>
      </c>
    </row>
    <row r="24" spans="1:6" ht="14.5" x14ac:dyDescent="0.2">
      <c r="A24" s="1452" t="s">
        <v>4278</v>
      </c>
      <c r="B24" s="1452" t="s">
        <v>4576</v>
      </c>
      <c r="C24" s="1452" t="s">
        <v>4276</v>
      </c>
      <c r="D24" s="1452" t="s">
        <v>4575</v>
      </c>
      <c r="E24" s="1451" t="s">
        <v>5031</v>
      </c>
      <c r="F24" s="1452">
        <v>12211</v>
      </c>
    </row>
    <row r="25" spans="1:6" ht="14.5" x14ac:dyDescent="0.2">
      <c r="A25" s="1452" t="s">
        <v>4278</v>
      </c>
      <c r="B25" s="1452" t="s">
        <v>4574</v>
      </c>
      <c r="C25" s="1452" t="s">
        <v>4276</v>
      </c>
      <c r="D25" s="1452" t="s">
        <v>4573</v>
      </c>
      <c r="E25" s="1451" t="s">
        <v>5032</v>
      </c>
      <c r="F25" s="1452">
        <v>12220</v>
      </c>
    </row>
    <row r="26" spans="1:6" ht="14.5" x14ac:dyDescent="0.2">
      <c r="A26" s="1452" t="s">
        <v>4278</v>
      </c>
      <c r="B26" s="1452" t="s">
        <v>4572</v>
      </c>
      <c r="C26" s="1452" t="s">
        <v>4276</v>
      </c>
      <c r="D26" s="1452" t="s">
        <v>4571</v>
      </c>
      <c r="E26" s="1451" t="s">
        <v>5033</v>
      </c>
      <c r="F26" s="1452">
        <v>12238</v>
      </c>
    </row>
    <row r="27" spans="1:6" ht="14.5" x14ac:dyDescent="0.2">
      <c r="A27" s="1452" t="s">
        <v>4278</v>
      </c>
      <c r="B27" s="1452" t="s">
        <v>4570</v>
      </c>
      <c r="C27" s="1452" t="s">
        <v>4276</v>
      </c>
      <c r="D27" s="1452" t="s">
        <v>4569</v>
      </c>
      <c r="E27" s="1451" t="s">
        <v>5034</v>
      </c>
      <c r="F27" s="1452">
        <v>12246</v>
      </c>
    </row>
    <row r="28" spans="1:6" ht="14.5" x14ac:dyDescent="0.2">
      <c r="A28" s="1452" t="s">
        <v>4278</v>
      </c>
      <c r="B28" s="1452" t="s">
        <v>4568</v>
      </c>
      <c r="C28" s="1452" t="s">
        <v>4276</v>
      </c>
      <c r="D28" s="1452" t="s">
        <v>4567</v>
      </c>
      <c r="E28" s="1451" t="s">
        <v>5035</v>
      </c>
      <c r="F28" s="1452">
        <v>12254</v>
      </c>
    </row>
    <row r="29" spans="1:6" ht="14.5" x14ac:dyDescent="0.2">
      <c r="A29" s="1452" t="s">
        <v>4278</v>
      </c>
      <c r="B29" s="1452" t="s">
        <v>4566</v>
      </c>
      <c r="C29" s="1452" t="s">
        <v>4276</v>
      </c>
      <c r="D29" s="1452" t="s">
        <v>4565</v>
      </c>
      <c r="E29" s="1451" t="s">
        <v>5036</v>
      </c>
      <c r="F29" s="1452">
        <v>12262</v>
      </c>
    </row>
    <row r="30" spans="1:6" ht="14.5" x14ac:dyDescent="0.2">
      <c r="A30" s="1452" t="s">
        <v>4278</v>
      </c>
      <c r="B30" s="1452" t="s">
        <v>4564</v>
      </c>
      <c r="C30" s="1452" t="s">
        <v>4276</v>
      </c>
      <c r="D30" s="1452" t="s">
        <v>4563</v>
      </c>
      <c r="E30" s="1451" t="s">
        <v>5037</v>
      </c>
      <c r="F30" s="1452">
        <v>12271</v>
      </c>
    </row>
    <row r="31" spans="1:6" ht="14.5" x14ac:dyDescent="0.2">
      <c r="A31" s="1452" t="s">
        <v>4278</v>
      </c>
      <c r="B31" s="1452" t="s">
        <v>4562</v>
      </c>
      <c r="C31" s="1452" t="s">
        <v>4276</v>
      </c>
      <c r="D31" s="1452" t="s">
        <v>4561</v>
      </c>
      <c r="E31" s="1451" t="s">
        <v>5038</v>
      </c>
      <c r="F31" s="1452">
        <v>12289</v>
      </c>
    </row>
    <row r="32" spans="1:6" ht="14.5" x14ac:dyDescent="0.2">
      <c r="A32" s="1452" t="s">
        <v>4278</v>
      </c>
      <c r="B32" s="1452" t="s">
        <v>4560</v>
      </c>
      <c r="C32" s="1452" t="s">
        <v>4276</v>
      </c>
      <c r="D32" s="1452" t="s">
        <v>4559</v>
      </c>
      <c r="E32" s="1451" t="s">
        <v>5039</v>
      </c>
      <c r="F32" s="1452">
        <v>12297</v>
      </c>
    </row>
    <row r="33" spans="1:6" ht="14.5" x14ac:dyDescent="0.2">
      <c r="A33" s="1452" t="s">
        <v>4278</v>
      </c>
      <c r="B33" s="1452" t="s">
        <v>4558</v>
      </c>
      <c r="C33" s="1452" t="s">
        <v>4276</v>
      </c>
      <c r="D33" s="1452" t="s">
        <v>4557</v>
      </c>
      <c r="E33" s="1451" t="s">
        <v>5040</v>
      </c>
      <c r="F33" s="1452">
        <v>12301</v>
      </c>
    </row>
    <row r="34" spans="1:6" ht="14.5" x14ac:dyDescent="0.2">
      <c r="A34" s="1452" t="s">
        <v>4278</v>
      </c>
      <c r="B34" s="1452" t="s">
        <v>4556</v>
      </c>
      <c r="C34" s="1452" t="s">
        <v>4276</v>
      </c>
      <c r="D34" s="1452" t="s">
        <v>4555</v>
      </c>
      <c r="E34" s="1451" t="s">
        <v>5041</v>
      </c>
      <c r="F34" s="1452">
        <v>12319</v>
      </c>
    </row>
    <row r="35" spans="1:6" ht="14.5" x14ac:dyDescent="0.2">
      <c r="A35" s="1452" t="s">
        <v>4278</v>
      </c>
      <c r="B35" s="1452" t="s">
        <v>3926</v>
      </c>
      <c r="C35" s="1452" t="s">
        <v>4276</v>
      </c>
      <c r="D35" s="1452" t="s">
        <v>3925</v>
      </c>
      <c r="E35" s="1451" t="s">
        <v>5042</v>
      </c>
      <c r="F35" s="1452">
        <v>12335</v>
      </c>
    </row>
    <row r="36" spans="1:6" ht="14.5" x14ac:dyDescent="0.2">
      <c r="A36" s="1452" t="s">
        <v>4278</v>
      </c>
      <c r="B36" s="1452" t="s">
        <v>4554</v>
      </c>
      <c r="C36" s="1452" t="s">
        <v>4276</v>
      </c>
      <c r="D36" s="1452" t="s">
        <v>4553</v>
      </c>
      <c r="E36" s="1451" t="s">
        <v>5043</v>
      </c>
      <c r="F36" s="1452">
        <v>12343</v>
      </c>
    </row>
    <row r="37" spans="1:6" ht="14.5" x14ac:dyDescent="0.2">
      <c r="A37" s="1452" t="s">
        <v>4278</v>
      </c>
      <c r="B37" s="1452" t="s">
        <v>4552</v>
      </c>
      <c r="C37" s="1452" t="s">
        <v>4276</v>
      </c>
      <c r="D37" s="1452" t="s">
        <v>4551</v>
      </c>
      <c r="E37" s="1451" t="s">
        <v>5044</v>
      </c>
      <c r="F37" s="1452">
        <v>12351</v>
      </c>
    </row>
    <row r="38" spans="1:6" ht="14.5" x14ac:dyDescent="0.2">
      <c r="A38" s="1452" t="s">
        <v>4278</v>
      </c>
      <c r="B38" s="1452" t="s">
        <v>4550</v>
      </c>
      <c r="C38" s="1452" t="s">
        <v>4276</v>
      </c>
      <c r="D38" s="1452" t="s">
        <v>3034</v>
      </c>
      <c r="E38" s="1451" t="s">
        <v>5045</v>
      </c>
      <c r="F38" s="1452">
        <v>12360</v>
      </c>
    </row>
    <row r="39" spans="1:6" ht="14.5" x14ac:dyDescent="0.2">
      <c r="A39" s="1452" t="s">
        <v>4278</v>
      </c>
      <c r="B39" s="1452" t="s">
        <v>4549</v>
      </c>
      <c r="C39" s="1452" t="s">
        <v>4276</v>
      </c>
      <c r="D39" s="1452" t="s">
        <v>4548</v>
      </c>
      <c r="E39" s="1451" t="s">
        <v>5046</v>
      </c>
      <c r="F39" s="1452">
        <v>13030</v>
      </c>
    </row>
    <row r="40" spans="1:6" ht="14.5" x14ac:dyDescent="0.2">
      <c r="A40" s="1452" t="s">
        <v>4278</v>
      </c>
      <c r="B40" s="1452" t="s">
        <v>4547</v>
      </c>
      <c r="C40" s="1452" t="s">
        <v>4276</v>
      </c>
      <c r="D40" s="1452" t="s">
        <v>4546</v>
      </c>
      <c r="E40" s="1451" t="s">
        <v>5047</v>
      </c>
      <c r="F40" s="1452">
        <v>13048</v>
      </c>
    </row>
    <row r="41" spans="1:6" ht="14.5" x14ac:dyDescent="0.2">
      <c r="A41" s="1452" t="s">
        <v>4278</v>
      </c>
      <c r="B41" s="1452" t="s">
        <v>1811</v>
      </c>
      <c r="C41" s="1452" t="s">
        <v>4276</v>
      </c>
      <c r="D41" s="1452" t="s">
        <v>4545</v>
      </c>
      <c r="E41" s="1451" t="s">
        <v>5048</v>
      </c>
      <c r="F41" s="1452">
        <v>13315</v>
      </c>
    </row>
    <row r="42" spans="1:6" ht="14.5" x14ac:dyDescent="0.2">
      <c r="A42" s="1452" t="s">
        <v>4278</v>
      </c>
      <c r="B42" s="1452" t="s">
        <v>4544</v>
      </c>
      <c r="C42" s="1452" t="s">
        <v>4276</v>
      </c>
      <c r="D42" s="1452" t="s">
        <v>4543</v>
      </c>
      <c r="E42" s="1451" t="s">
        <v>5049</v>
      </c>
      <c r="F42" s="1452">
        <v>13323</v>
      </c>
    </row>
    <row r="43" spans="1:6" ht="14.5" x14ac:dyDescent="0.2">
      <c r="A43" s="1452" t="s">
        <v>4278</v>
      </c>
      <c r="B43" s="1452" t="s">
        <v>4542</v>
      </c>
      <c r="C43" s="1452" t="s">
        <v>4276</v>
      </c>
      <c r="D43" s="1452" t="s">
        <v>4541</v>
      </c>
      <c r="E43" s="1451" t="s">
        <v>5050</v>
      </c>
      <c r="F43" s="1452">
        <v>13331</v>
      </c>
    </row>
    <row r="44" spans="1:6" ht="14.5" x14ac:dyDescent="0.2">
      <c r="A44" s="1452" t="s">
        <v>4278</v>
      </c>
      <c r="B44" s="1452" t="s">
        <v>4540</v>
      </c>
      <c r="C44" s="1452" t="s">
        <v>4276</v>
      </c>
      <c r="D44" s="1452" t="s">
        <v>4539</v>
      </c>
      <c r="E44" s="1451" t="s">
        <v>5051</v>
      </c>
      <c r="F44" s="1452">
        <v>13340</v>
      </c>
    </row>
    <row r="45" spans="1:6" ht="14.5" x14ac:dyDescent="0.2">
      <c r="A45" s="1452" t="s">
        <v>4278</v>
      </c>
      <c r="B45" s="1452" t="s">
        <v>4538</v>
      </c>
      <c r="C45" s="1452" t="s">
        <v>4276</v>
      </c>
      <c r="D45" s="1452" t="s">
        <v>4537</v>
      </c>
      <c r="E45" s="1451" t="s">
        <v>5052</v>
      </c>
      <c r="F45" s="1452">
        <v>13374</v>
      </c>
    </row>
    <row r="46" spans="1:6" ht="14.5" x14ac:dyDescent="0.2">
      <c r="A46" s="1452" t="s">
        <v>4278</v>
      </c>
      <c r="B46" s="1452" t="s">
        <v>4536</v>
      </c>
      <c r="C46" s="1452" t="s">
        <v>4276</v>
      </c>
      <c r="D46" s="1452" t="s">
        <v>4535</v>
      </c>
      <c r="E46" s="1451" t="s">
        <v>5053</v>
      </c>
      <c r="F46" s="1452">
        <v>13439</v>
      </c>
    </row>
    <row r="47" spans="1:6" ht="14.5" x14ac:dyDescent="0.2">
      <c r="A47" s="1452" t="s">
        <v>4278</v>
      </c>
      <c r="B47" s="1452" t="s">
        <v>2693</v>
      </c>
      <c r="C47" s="1452" t="s">
        <v>4276</v>
      </c>
      <c r="D47" s="1452" t="s">
        <v>2691</v>
      </c>
      <c r="E47" s="1451" t="s">
        <v>5054</v>
      </c>
      <c r="F47" s="1452">
        <v>13455</v>
      </c>
    </row>
    <row r="48" spans="1:6" ht="14.5" x14ac:dyDescent="0.2">
      <c r="A48" s="1452" t="s">
        <v>4278</v>
      </c>
      <c r="B48" s="1452" t="s">
        <v>4534</v>
      </c>
      <c r="C48" s="1452" t="s">
        <v>4276</v>
      </c>
      <c r="D48" s="1452" t="s">
        <v>4533</v>
      </c>
      <c r="E48" s="1451" t="s">
        <v>5055</v>
      </c>
      <c r="F48" s="1452">
        <v>13463</v>
      </c>
    </row>
    <row r="49" spans="1:6" ht="14.5" x14ac:dyDescent="0.2">
      <c r="A49" s="1452" t="s">
        <v>4278</v>
      </c>
      <c r="B49" s="1452" t="s">
        <v>4532</v>
      </c>
      <c r="C49" s="1452" t="s">
        <v>4276</v>
      </c>
      <c r="D49" s="1452" t="s">
        <v>4531</v>
      </c>
      <c r="E49" s="1451" t="s">
        <v>5056</v>
      </c>
      <c r="F49" s="1452">
        <v>13471</v>
      </c>
    </row>
    <row r="50" spans="1:6" ht="14.5" x14ac:dyDescent="0.2">
      <c r="A50" s="1452" t="s">
        <v>4278</v>
      </c>
      <c r="B50" s="1452" t="s">
        <v>4530</v>
      </c>
      <c r="C50" s="1452" t="s">
        <v>4276</v>
      </c>
      <c r="D50" s="1452" t="s">
        <v>4395</v>
      </c>
      <c r="E50" s="1451" t="s">
        <v>5057</v>
      </c>
      <c r="F50" s="1452">
        <v>13617</v>
      </c>
    </row>
    <row r="51" spans="1:6" ht="14.5" x14ac:dyDescent="0.2">
      <c r="A51" s="1452" t="s">
        <v>4278</v>
      </c>
      <c r="B51" s="1452" t="s">
        <v>4529</v>
      </c>
      <c r="C51" s="1452" t="s">
        <v>4276</v>
      </c>
      <c r="D51" s="1452" t="s">
        <v>4528</v>
      </c>
      <c r="E51" s="1451" t="s">
        <v>5058</v>
      </c>
      <c r="F51" s="1452">
        <v>13625</v>
      </c>
    </row>
    <row r="52" spans="1:6" ht="14.5" x14ac:dyDescent="0.2">
      <c r="A52" s="1452" t="s">
        <v>4278</v>
      </c>
      <c r="B52" s="1452" t="s">
        <v>4527</v>
      </c>
      <c r="C52" s="1452" t="s">
        <v>4276</v>
      </c>
      <c r="D52" s="1452" t="s">
        <v>4526</v>
      </c>
      <c r="E52" s="1451" t="s">
        <v>5059</v>
      </c>
      <c r="F52" s="1452">
        <v>13633</v>
      </c>
    </row>
    <row r="53" spans="1:6" ht="14.5" x14ac:dyDescent="0.2">
      <c r="A53" s="1452" t="s">
        <v>4278</v>
      </c>
      <c r="B53" s="1452" t="s">
        <v>4525</v>
      </c>
      <c r="C53" s="1452" t="s">
        <v>4276</v>
      </c>
      <c r="D53" s="1452" t="s">
        <v>4524</v>
      </c>
      <c r="E53" s="1451" t="s">
        <v>5060</v>
      </c>
      <c r="F53" s="1452">
        <v>13641</v>
      </c>
    </row>
    <row r="54" spans="1:6" ht="14.5" x14ac:dyDescent="0.2">
      <c r="A54" s="1452" t="s">
        <v>4278</v>
      </c>
      <c r="B54" s="1452" t="s">
        <v>4523</v>
      </c>
      <c r="C54" s="1452" t="s">
        <v>4276</v>
      </c>
      <c r="D54" s="1452" t="s">
        <v>4522</v>
      </c>
      <c r="E54" s="1451" t="s">
        <v>5061</v>
      </c>
      <c r="F54" s="1452">
        <v>13676</v>
      </c>
    </row>
    <row r="55" spans="1:6" ht="14.5" x14ac:dyDescent="0.2">
      <c r="A55" s="1452" t="s">
        <v>4278</v>
      </c>
      <c r="B55" s="1452" t="s">
        <v>4521</v>
      </c>
      <c r="C55" s="1452" t="s">
        <v>4276</v>
      </c>
      <c r="D55" s="1452" t="s">
        <v>5062</v>
      </c>
      <c r="E55" s="1451" t="s">
        <v>5063</v>
      </c>
      <c r="F55" s="1452">
        <v>13706</v>
      </c>
    </row>
    <row r="56" spans="1:6" ht="14.5" x14ac:dyDescent="0.2">
      <c r="A56" s="1452" t="s">
        <v>4278</v>
      </c>
      <c r="B56" s="1452" t="s">
        <v>4520</v>
      </c>
      <c r="C56" s="1452" t="s">
        <v>4276</v>
      </c>
      <c r="D56" s="1452" t="s">
        <v>5064</v>
      </c>
      <c r="E56" s="1451" t="s">
        <v>5065</v>
      </c>
      <c r="F56" s="1452">
        <v>13714</v>
      </c>
    </row>
    <row r="57" spans="1:6" ht="14.5" x14ac:dyDescent="0.2">
      <c r="A57" s="1452" t="s">
        <v>4278</v>
      </c>
      <c r="B57" s="1452" t="s">
        <v>4519</v>
      </c>
      <c r="C57" s="1452" t="s">
        <v>4276</v>
      </c>
      <c r="D57" s="1452" t="s">
        <v>4518</v>
      </c>
      <c r="E57" s="1451" t="s">
        <v>5066</v>
      </c>
      <c r="F57" s="1452">
        <v>13919</v>
      </c>
    </row>
    <row r="58" spans="1:6" ht="14.5" x14ac:dyDescent="0.2">
      <c r="A58" s="1452" t="s">
        <v>4278</v>
      </c>
      <c r="B58" s="1452" t="s">
        <v>4517</v>
      </c>
      <c r="C58" s="1452" t="s">
        <v>4276</v>
      </c>
      <c r="D58" s="1452" t="s">
        <v>4516</v>
      </c>
      <c r="E58" s="1451" t="s">
        <v>5067</v>
      </c>
      <c r="F58" s="1452">
        <v>13927</v>
      </c>
    </row>
    <row r="59" spans="1:6" ht="14.5" x14ac:dyDescent="0.2">
      <c r="A59" s="1452" t="s">
        <v>4278</v>
      </c>
      <c r="B59" s="1452" t="s">
        <v>4515</v>
      </c>
      <c r="C59" s="1452" t="s">
        <v>4276</v>
      </c>
      <c r="D59" s="1452" t="s">
        <v>4514</v>
      </c>
      <c r="E59" s="1451" t="s">
        <v>5068</v>
      </c>
      <c r="F59" s="1452">
        <v>13935</v>
      </c>
    </row>
    <row r="60" spans="1:6" ht="14.5" x14ac:dyDescent="0.2">
      <c r="A60" s="1452" t="s">
        <v>4278</v>
      </c>
      <c r="B60" s="1452" t="s">
        <v>4513</v>
      </c>
      <c r="C60" s="1452" t="s">
        <v>4276</v>
      </c>
      <c r="D60" s="1452" t="s">
        <v>4512</v>
      </c>
      <c r="E60" s="1451" t="s">
        <v>5069</v>
      </c>
      <c r="F60" s="1452">
        <v>13943</v>
      </c>
    </row>
    <row r="61" spans="1:6" ht="14.5" x14ac:dyDescent="0.2">
      <c r="A61" s="1452" t="s">
        <v>4278</v>
      </c>
      <c r="B61" s="1452" t="s">
        <v>4511</v>
      </c>
      <c r="C61" s="1452" t="s">
        <v>4276</v>
      </c>
      <c r="D61" s="1452" t="s">
        <v>4510</v>
      </c>
      <c r="E61" s="1451" t="s">
        <v>5070</v>
      </c>
      <c r="F61" s="1452">
        <v>13951</v>
      </c>
    </row>
    <row r="62" spans="1:6" ht="14.5" x14ac:dyDescent="0.2">
      <c r="A62" s="1452" t="s">
        <v>4278</v>
      </c>
      <c r="B62" s="1452" t="s">
        <v>4509</v>
      </c>
      <c r="C62" s="1452" t="s">
        <v>4276</v>
      </c>
      <c r="D62" s="1452" t="s">
        <v>4508</v>
      </c>
      <c r="E62" s="1451" t="s">
        <v>5071</v>
      </c>
      <c r="F62" s="1452">
        <v>13960</v>
      </c>
    </row>
    <row r="63" spans="1:6" ht="14.5" x14ac:dyDescent="0.2">
      <c r="A63" s="1452" t="s">
        <v>4278</v>
      </c>
      <c r="B63" s="1452" t="s">
        <v>4507</v>
      </c>
      <c r="C63" s="1452" t="s">
        <v>4276</v>
      </c>
      <c r="D63" s="1452" t="s">
        <v>4506</v>
      </c>
      <c r="E63" s="1451" t="s">
        <v>5072</v>
      </c>
      <c r="F63" s="1452">
        <v>13978</v>
      </c>
    </row>
    <row r="64" spans="1:6" ht="14.5" x14ac:dyDescent="0.2">
      <c r="A64" s="1452" t="s">
        <v>4278</v>
      </c>
      <c r="B64" s="1452" t="s">
        <v>4505</v>
      </c>
      <c r="C64" s="1452" t="s">
        <v>4276</v>
      </c>
      <c r="D64" s="1452" t="s">
        <v>4504</v>
      </c>
      <c r="E64" s="1451" t="s">
        <v>5073</v>
      </c>
      <c r="F64" s="1452">
        <v>13986</v>
      </c>
    </row>
    <row r="65" spans="1:6" ht="14.5" x14ac:dyDescent="0.2">
      <c r="A65" s="1452" t="s">
        <v>4278</v>
      </c>
      <c r="B65" s="1452" t="s">
        <v>4503</v>
      </c>
      <c r="C65" s="1452" t="s">
        <v>4276</v>
      </c>
      <c r="D65" s="1452" t="s">
        <v>4502</v>
      </c>
      <c r="E65" s="1451" t="s">
        <v>5074</v>
      </c>
      <c r="F65" s="1452">
        <v>13994</v>
      </c>
    </row>
    <row r="66" spans="1:6" ht="14.5" x14ac:dyDescent="0.2">
      <c r="A66" s="1452" t="s">
        <v>4278</v>
      </c>
      <c r="B66" s="1452" t="s">
        <v>4501</v>
      </c>
      <c r="C66" s="1452" t="s">
        <v>4276</v>
      </c>
      <c r="D66" s="1452" t="s">
        <v>4500</v>
      </c>
      <c r="E66" s="1451" t="s">
        <v>5075</v>
      </c>
      <c r="F66" s="1452">
        <v>14001</v>
      </c>
    </row>
    <row r="67" spans="1:6" ht="14.5" x14ac:dyDescent="0.2">
      <c r="A67" s="1452" t="s">
        <v>4278</v>
      </c>
      <c r="B67" s="1452" t="s">
        <v>4499</v>
      </c>
      <c r="C67" s="1452" t="s">
        <v>4276</v>
      </c>
      <c r="D67" s="1452" t="s">
        <v>4498</v>
      </c>
      <c r="E67" s="1451" t="s">
        <v>5076</v>
      </c>
      <c r="F67" s="1452">
        <v>14010</v>
      </c>
    </row>
    <row r="68" spans="1:6" ht="14.5" x14ac:dyDescent="0.2">
      <c r="A68" s="1452" t="s">
        <v>4278</v>
      </c>
      <c r="B68" s="1452" t="s">
        <v>4497</v>
      </c>
      <c r="C68" s="1452" t="s">
        <v>4276</v>
      </c>
      <c r="D68" s="1452" t="s">
        <v>4496</v>
      </c>
      <c r="E68" s="1451" t="s">
        <v>5077</v>
      </c>
      <c r="F68" s="1452">
        <v>14028</v>
      </c>
    </row>
    <row r="69" spans="1:6" ht="14.5" x14ac:dyDescent="0.2">
      <c r="A69" s="1452" t="s">
        <v>4278</v>
      </c>
      <c r="B69" s="1452" t="s">
        <v>4495</v>
      </c>
      <c r="C69" s="1452" t="s">
        <v>4276</v>
      </c>
      <c r="D69" s="1452" t="s">
        <v>4494</v>
      </c>
      <c r="E69" s="1451" t="s">
        <v>5078</v>
      </c>
      <c r="F69" s="1452">
        <v>14036</v>
      </c>
    </row>
    <row r="70" spans="1:6" ht="14.5" x14ac:dyDescent="0.2">
      <c r="A70" s="1452" t="s">
        <v>4278</v>
      </c>
      <c r="B70" s="1452" t="s">
        <v>4493</v>
      </c>
      <c r="C70" s="1452" t="s">
        <v>4276</v>
      </c>
      <c r="D70" s="1452" t="s">
        <v>4492</v>
      </c>
      <c r="E70" s="1451" t="s">
        <v>5079</v>
      </c>
      <c r="F70" s="1452">
        <v>14044</v>
      </c>
    </row>
    <row r="71" spans="1:6" ht="14.5" x14ac:dyDescent="0.2">
      <c r="A71" s="1452" t="s">
        <v>4278</v>
      </c>
      <c r="B71" s="1452" t="s">
        <v>4491</v>
      </c>
      <c r="C71" s="1452" t="s">
        <v>4276</v>
      </c>
      <c r="D71" s="1452" t="s">
        <v>4490</v>
      </c>
      <c r="E71" s="1451" t="s">
        <v>5080</v>
      </c>
      <c r="F71" s="1452">
        <v>14052</v>
      </c>
    </row>
    <row r="72" spans="1:6" ht="14.5" x14ac:dyDescent="0.2">
      <c r="A72" s="1452" t="s">
        <v>4278</v>
      </c>
      <c r="B72" s="1452" t="s">
        <v>4489</v>
      </c>
      <c r="C72" s="1452" t="s">
        <v>4276</v>
      </c>
      <c r="D72" s="1452" t="s">
        <v>4488</v>
      </c>
      <c r="E72" s="1451" t="s">
        <v>5081</v>
      </c>
      <c r="F72" s="1452">
        <v>14061</v>
      </c>
    </row>
    <row r="73" spans="1:6" ht="14.5" x14ac:dyDescent="0.2">
      <c r="A73" s="1452" t="s">
        <v>4278</v>
      </c>
      <c r="B73" s="1452" t="s">
        <v>4487</v>
      </c>
      <c r="C73" s="1452" t="s">
        <v>4276</v>
      </c>
      <c r="D73" s="1452" t="s">
        <v>4486</v>
      </c>
      <c r="E73" s="1451" t="s">
        <v>5082</v>
      </c>
      <c r="F73" s="1452">
        <v>14079</v>
      </c>
    </row>
    <row r="74" spans="1:6" ht="14.5" x14ac:dyDescent="0.2">
      <c r="A74" s="1452" t="s">
        <v>4278</v>
      </c>
      <c r="B74" s="1452" t="s">
        <v>4485</v>
      </c>
      <c r="C74" s="1452" t="s">
        <v>4276</v>
      </c>
      <c r="D74" s="1452" t="s">
        <v>4484</v>
      </c>
      <c r="E74" s="1451" t="s">
        <v>5083</v>
      </c>
      <c r="F74" s="1452">
        <v>14087</v>
      </c>
    </row>
    <row r="75" spans="1:6" ht="14.5" x14ac:dyDescent="0.2">
      <c r="A75" s="1452" t="s">
        <v>4278</v>
      </c>
      <c r="B75" s="1452" t="s">
        <v>4483</v>
      </c>
      <c r="C75" s="1452" t="s">
        <v>4276</v>
      </c>
      <c r="D75" s="1452" t="s">
        <v>4482</v>
      </c>
      <c r="E75" s="1451" t="s">
        <v>5084</v>
      </c>
      <c r="F75" s="1452">
        <v>14095</v>
      </c>
    </row>
    <row r="76" spans="1:6" ht="14.5" x14ac:dyDescent="0.2">
      <c r="A76" s="1452" t="s">
        <v>4278</v>
      </c>
      <c r="B76" s="1452" t="s">
        <v>4481</v>
      </c>
      <c r="C76" s="1452" t="s">
        <v>4276</v>
      </c>
      <c r="D76" s="1452" t="s">
        <v>4480</v>
      </c>
      <c r="E76" s="1451" t="s">
        <v>5085</v>
      </c>
      <c r="F76" s="1452">
        <v>14231</v>
      </c>
    </row>
    <row r="77" spans="1:6" ht="14.5" x14ac:dyDescent="0.2">
      <c r="A77" s="1452" t="s">
        <v>4278</v>
      </c>
      <c r="B77" s="1452" t="s">
        <v>4479</v>
      </c>
      <c r="C77" s="1452" t="s">
        <v>4276</v>
      </c>
      <c r="D77" s="1452" t="s">
        <v>4478</v>
      </c>
      <c r="E77" s="1451" t="s">
        <v>5086</v>
      </c>
      <c r="F77" s="1452">
        <v>14249</v>
      </c>
    </row>
    <row r="78" spans="1:6" ht="14.5" x14ac:dyDescent="0.2">
      <c r="A78" s="1452" t="s">
        <v>4278</v>
      </c>
      <c r="B78" s="1452" t="s">
        <v>4477</v>
      </c>
      <c r="C78" s="1452" t="s">
        <v>4276</v>
      </c>
      <c r="D78" s="1452" t="s">
        <v>4476</v>
      </c>
      <c r="E78" s="1451" t="s">
        <v>5087</v>
      </c>
      <c r="F78" s="1452">
        <v>14257</v>
      </c>
    </row>
    <row r="79" spans="1:6" ht="14.5" x14ac:dyDescent="0.2">
      <c r="A79" s="1452" t="s">
        <v>4278</v>
      </c>
      <c r="B79" s="1452" t="s">
        <v>4475</v>
      </c>
      <c r="C79" s="1452" t="s">
        <v>4276</v>
      </c>
      <c r="D79" s="1452" t="s">
        <v>4474</v>
      </c>
      <c r="E79" s="1451" t="s">
        <v>5088</v>
      </c>
      <c r="F79" s="1452">
        <v>14273</v>
      </c>
    </row>
    <row r="80" spans="1:6" ht="14.5" x14ac:dyDescent="0.2">
      <c r="A80" s="1452" t="s">
        <v>4278</v>
      </c>
      <c r="B80" s="1452" t="s">
        <v>4473</v>
      </c>
      <c r="C80" s="1452" t="s">
        <v>4276</v>
      </c>
      <c r="D80" s="1452" t="s">
        <v>4472</v>
      </c>
      <c r="E80" s="1451" t="s">
        <v>5089</v>
      </c>
      <c r="F80" s="1452">
        <v>14281</v>
      </c>
    </row>
    <row r="81" spans="1:6" ht="14.5" x14ac:dyDescent="0.2">
      <c r="A81" s="1452" t="s">
        <v>4278</v>
      </c>
      <c r="B81" s="1452" t="s">
        <v>4471</v>
      </c>
      <c r="C81" s="1452" t="s">
        <v>4276</v>
      </c>
      <c r="D81" s="1452" t="s">
        <v>4470</v>
      </c>
      <c r="E81" s="1451" t="s">
        <v>5090</v>
      </c>
      <c r="F81" s="1452">
        <v>14290</v>
      </c>
    </row>
    <row r="82" spans="1:6" ht="14.5" x14ac:dyDescent="0.2">
      <c r="A82" s="1452" t="s">
        <v>4278</v>
      </c>
      <c r="B82" s="1452" t="s">
        <v>4469</v>
      </c>
      <c r="C82" s="1452" t="s">
        <v>4276</v>
      </c>
      <c r="D82" s="1452" t="s">
        <v>4468</v>
      </c>
      <c r="E82" s="1451" t="s">
        <v>5091</v>
      </c>
      <c r="F82" s="1452">
        <v>14303</v>
      </c>
    </row>
    <row r="83" spans="1:6" ht="14.5" x14ac:dyDescent="0.2">
      <c r="A83" s="1452" t="s">
        <v>4278</v>
      </c>
      <c r="B83" s="1452" t="s">
        <v>4467</v>
      </c>
      <c r="C83" s="1452" t="s">
        <v>4276</v>
      </c>
      <c r="D83" s="1452" t="s">
        <v>4466</v>
      </c>
      <c r="E83" s="1451" t="s">
        <v>5092</v>
      </c>
      <c r="F83" s="1452">
        <v>14311</v>
      </c>
    </row>
    <row r="84" spans="1:6" ht="14.5" x14ac:dyDescent="0.2">
      <c r="A84" s="1452" t="s">
        <v>4278</v>
      </c>
      <c r="B84" s="1452" t="s">
        <v>4465</v>
      </c>
      <c r="C84" s="1452" t="s">
        <v>4276</v>
      </c>
      <c r="D84" s="1452" t="s">
        <v>4464</v>
      </c>
      <c r="E84" s="1451" t="s">
        <v>5093</v>
      </c>
      <c r="F84" s="1452">
        <v>14320</v>
      </c>
    </row>
    <row r="85" spans="1:6" ht="14.5" x14ac:dyDescent="0.2">
      <c r="A85" s="1452" t="s">
        <v>4278</v>
      </c>
      <c r="B85" s="1452" t="s">
        <v>4463</v>
      </c>
      <c r="C85" s="1452" t="s">
        <v>4276</v>
      </c>
      <c r="D85" s="1452" t="s">
        <v>4462</v>
      </c>
      <c r="E85" s="1451" t="s">
        <v>5094</v>
      </c>
      <c r="F85" s="1452">
        <v>14338</v>
      </c>
    </row>
    <row r="86" spans="1:6" ht="14.5" x14ac:dyDescent="0.2">
      <c r="A86" s="1452" t="s">
        <v>4278</v>
      </c>
      <c r="B86" s="1452" t="s">
        <v>4461</v>
      </c>
      <c r="C86" s="1452" t="s">
        <v>4276</v>
      </c>
      <c r="D86" s="1452" t="s">
        <v>4460</v>
      </c>
      <c r="E86" s="1451" t="s">
        <v>5095</v>
      </c>
      <c r="F86" s="1452">
        <v>14346</v>
      </c>
    </row>
    <row r="87" spans="1:6" ht="14.5" x14ac:dyDescent="0.2">
      <c r="A87" s="1452" t="s">
        <v>4278</v>
      </c>
      <c r="B87" s="1452" t="s">
        <v>4459</v>
      </c>
      <c r="C87" s="1452" t="s">
        <v>4276</v>
      </c>
      <c r="D87" s="1452" t="s">
        <v>4458</v>
      </c>
      <c r="E87" s="1451" t="s">
        <v>5096</v>
      </c>
      <c r="F87" s="1452">
        <v>14362</v>
      </c>
    </row>
    <row r="88" spans="1:6" ht="14.5" x14ac:dyDescent="0.2">
      <c r="A88" s="1452" t="s">
        <v>4278</v>
      </c>
      <c r="B88" s="1452" t="s">
        <v>4457</v>
      </c>
      <c r="C88" s="1452" t="s">
        <v>4276</v>
      </c>
      <c r="D88" s="1452" t="s">
        <v>4456</v>
      </c>
      <c r="E88" s="1451" t="s">
        <v>5097</v>
      </c>
      <c r="F88" s="1452">
        <v>14371</v>
      </c>
    </row>
    <row r="89" spans="1:6" ht="14.5" x14ac:dyDescent="0.2">
      <c r="A89" s="1452" t="s">
        <v>4278</v>
      </c>
      <c r="B89" s="1452" t="s">
        <v>4455</v>
      </c>
      <c r="C89" s="1452" t="s">
        <v>4276</v>
      </c>
      <c r="D89" s="1452" t="s">
        <v>4454</v>
      </c>
      <c r="E89" s="1451" t="s">
        <v>5098</v>
      </c>
      <c r="F89" s="1452">
        <v>14389</v>
      </c>
    </row>
    <row r="90" spans="1:6" ht="14.5" x14ac:dyDescent="0.2">
      <c r="A90" s="1452" t="s">
        <v>4278</v>
      </c>
      <c r="B90" s="1452" t="s">
        <v>4453</v>
      </c>
      <c r="C90" s="1452" t="s">
        <v>4276</v>
      </c>
      <c r="D90" s="1452" t="s">
        <v>4452</v>
      </c>
      <c r="E90" s="1451" t="s">
        <v>5099</v>
      </c>
      <c r="F90" s="1452">
        <v>14524</v>
      </c>
    </row>
    <row r="91" spans="1:6" ht="14.5" x14ac:dyDescent="0.2">
      <c r="A91" s="1452" t="s">
        <v>4278</v>
      </c>
      <c r="B91" s="1452" t="s">
        <v>4451</v>
      </c>
      <c r="C91" s="1452" t="s">
        <v>4276</v>
      </c>
      <c r="D91" s="1452" t="s">
        <v>4450</v>
      </c>
      <c r="E91" s="1451" t="s">
        <v>5100</v>
      </c>
      <c r="F91" s="1452">
        <v>14532</v>
      </c>
    </row>
    <row r="92" spans="1:6" ht="14.5" x14ac:dyDescent="0.2">
      <c r="A92" s="1452" t="s">
        <v>4278</v>
      </c>
      <c r="B92" s="1452" t="s">
        <v>4449</v>
      </c>
      <c r="C92" s="1452" t="s">
        <v>4276</v>
      </c>
      <c r="D92" s="1452" t="s">
        <v>4448</v>
      </c>
      <c r="E92" s="1451" t="s">
        <v>5101</v>
      </c>
      <c r="F92" s="1452">
        <v>14541</v>
      </c>
    </row>
    <row r="93" spans="1:6" ht="14.5" x14ac:dyDescent="0.2">
      <c r="A93" s="1452" t="s">
        <v>4278</v>
      </c>
      <c r="B93" s="1452" t="s">
        <v>4447</v>
      </c>
      <c r="C93" s="1452" t="s">
        <v>4276</v>
      </c>
      <c r="D93" s="1452" t="s">
        <v>4446</v>
      </c>
      <c r="E93" s="1451" t="s">
        <v>5102</v>
      </c>
      <c r="F93" s="1452">
        <v>14559</v>
      </c>
    </row>
    <row r="94" spans="1:6" ht="14.5" x14ac:dyDescent="0.2">
      <c r="A94" s="1452" t="s">
        <v>4278</v>
      </c>
      <c r="B94" s="1452" t="s">
        <v>4445</v>
      </c>
      <c r="C94" s="1452" t="s">
        <v>4276</v>
      </c>
      <c r="D94" s="1452" t="s">
        <v>4444</v>
      </c>
      <c r="E94" s="1451" t="s">
        <v>5103</v>
      </c>
      <c r="F94" s="1452">
        <v>14567</v>
      </c>
    </row>
    <row r="95" spans="1:6" ht="14.5" x14ac:dyDescent="0.2">
      <c r="A95" s="1452" t="s">
        <v>4278</v>
      </c>
      <c r="B95" s="1452" t="s">
        <v>4443</v>
      </c>
      <c r="C95" s="1452" t="s">
        <v>4276</v>
      </c>
      <c r="D95" s="1452" t="s">
        <v>2292</v>
      </c>
      <c r="E95" s="1451" t="s">
        <v>5104</v>
      </c>
      <c r="F95" s="1452">
        <v>14575</v>
      </c>
    </row>
    <row r="96" spans="1:6" ht="14.5" x14ac:dyDescent="0.2">
      <c r="A96" s="1452" t="s">
        <v>4278</v>
      </c>
      <c r="B96" s="1452" t="s">
        <v>4442</v>
      </c>
      <c r="C96" s="1452" t="s">
        <v>4276</v>
      </c>
      <c r="D96" s="1452" t="s">
        <v>4441</v>
      </c>
      <c r="E96" s="1451" t="s">
        <v>5105</v>
      </c>
      <c r="F96" s="1452">
        <v>14583</v>
      </c>
    </row>
    <row r="97" spans="1:6" ht="14.5" x14ac:dyDescent="0.2">
      <c r="A97" s="1452" t="s">
        <v>4278</v>
      </c>
      <c r="B97" s="1452" t="s">
        <v>4440</v>
      </c>
      <c r="C97" s="1452" t="s">
        <v>4276</v>
      </c>
      <c r="D97" s="1452" t="s">
        <v>4439</v>
      </c>
      <c r="E97" s="1451" t="s">
        <v>5106</v>
      </c>
      <c r="F97" s="1452">
        <v>14591</v>
      </c>
    </row>
    <row r="98" spans="1:6" ht="14.5" x14ac:dyDescent="0.2">
      <c r="A98" s="1452" t="s">
        <v>4278</v>
      </c>
      <c r="B98" s="1452" t="s">
        <v>4438</v>
      </c>
      <c r="C98" s="1452" t="s">
        <v>4276</v>
      </c>
      <c r="D98" s="1452" t="s">
        <v>4437</v>
      </c>
      <c r="E98" s="1451" t="s">
        <v>5107</v>
      </c>
      <c r="F98" s="1452">
        <v>14605</v>
      </c>
    </row>
    <row r="99" spans="1:6" ht="14.5" x14ac:dyDescent="0.2">
      <c r="A99" s="1452" t="s">
        <v>4278</v>
      </c>
      <c r="B99" s="1452" t="s">
        <v>4436</v>
      </c>
      <c r="C99" s="1452" t="s">
        <v>4276</v>
      </c>
      <c r="D99" s="1452" t="s">
        <v>4435</v>
      </c>
      <c r="E99" s="1451" t="s">
        <v>5108</v>
      </c>
      <c r="F99" s="1452">
        <v>14613</v>
      </c>
    </row>
    <row r="100" spans="1:6" ht="14.5" x14ac:dyDescent="0.2">
      <c r="A100" s="1452" t="s">
        <v>4278</v>
      </c>
      <c r="B100" s="1452" t="s">
        <v>4434</v>
      </c>
      <c r="C100" s="1452" t="s">
        <v>4276</v>
      </c>
      <c r="D100" s="1452" t="s">
        <v>4433</v>
      </c>
      <c r="E100" s="1451" t="s">
        <v>5109</v>
      </c>
      <c r="F100" s="1452">
        <v>14621</v>
      </c>
    </row>
    <row r="101" spans="1:6" ht="14.5" x14ac:dyDescent="0.2">
      <c r="A101" s="1452" t="s">
        <v>4278</v>
      </c>
      <c r="B101" s="1452" t="s">
        <v>4432</v>
      </c>
      <c r="C101" s="1452" t="s">
        <v>4276</v>
      </c>
      <c r="D101" s="1452" t="s">
        <v>4431</v>
      </c>
      <c r="E101" s="1451" t="s">
        <v>5110</v>
      </c>
      <c r="F101" s="1452">
        <v>14630</v>
      </c>
    </row>
    <row r="102" spans="1:6" ht="14.5" x14ac:dyDescent="0.2">
      <c r="A102" s="1452" t="s">
        <v>4278</v>
      </c>
      <c r="B102" s="1452" t="s">
        <v>4430</v>
      </c>
      <c r="C102" s="1452" t="s">
        <v>4276</v>
      </c>
      <c r="D102" s="1452" t="s">
        <v>4429</v>
      </c>
      <c r="E102" s="1451" t="s">
        <v>5111</v>
      </c>
      <c r="F102" s="1452">
        <v>14648</v>
      </c>
    </row>
    <row r="103" spans="1:6" ht="14.5" x14ac:dyDescent="0.2">
      <c r="A103" s="1452" t="s">
        <v>4278</v>
      </c>
      <c r="B103" s="1452" t="s">
        <v>4428</v>
      </c>
      <c r="C103" s="1452" t="s">
        <v>4276</v>
      </c>
      <c r="D103" s="1452" t="s">
        <v>4427</v>
      </c>
      <c r="E103" s="1451" t="s">
        <v>5112</v>
      </c>
      <c r="F103" s="1452">
        <v>14656</v>
      </c>
    </row>
    <row r="104" spans="1:6" ht="14.5" x14ac:dyDescent="0.2">
      <c r="A104" s="1452" t="s">
        <v>4278</v>
      </c>
      <c r="B104" s="1452" t="s">
        <v>4426</v>
      </c>
      <c r="C104" s="1452" t="s">
        <v>4276</v>
      </c>
      <c r="D104" s="1452" t="s">
        <v>4425</v>
      </c>
      <c r="E104" s="1451" t="s">
        <v>5113</v>
      </c>
      <c r="F104" s="1452">
        <v>14681</v>
      </c>
    </row>
    <row r="105" spans="1:6" ht="14.5" x14ac:dyDescent="0.2">
      <c r="A105" s="1452" t="s">
        <v>4278</v>
      </c>
      <c r="B105" s="1452" t="s">
        <v>4424</v>
      </c>
      <c r="C105" s="1452" t="s">
        <v>4276</v>
      </c>
      <c r="D105" s="1452" t="s">
        <v>4423</v>
      </c>
      <c r="E105" s="1451" t="s">
        <v>5114</v>
      </c>
      <c r="F105" s="1452">
        <v>14699</v>
      </c>
    </row>
    <row r="106" spans="1:6" ht="14.5" x14ac:dyDescent="0.2">
      <c r="A106" s="1452" t="s">
        <v>4278</v>
      </c>
      <c r="B106" s="1452" t="s">
        <v>4422</v>
      </c>
      <c r="C106" s="1452" t="s">
        <v>4276</v>
      </c>
      <c r="D106" s="1452" t="s">
        <v>4421</v>
      </c>
      <c r="E106" s="1451" t="s">
        <v>5115</v>
      </c>
      <c r="F106" s="1452">
        <v>14702</v>
      </c>
    </row>
    <row r="107" spans="1:6" ht="14.5" x14ac:dyDescent="0.2">
      <c r="A107" s="1452" t="s">
        <v>4278</v>
      </c>
      <c r="B107" s="1452" t="s">
        <v>4420</v>
      </c>
      <c r="C107" s="1452" t="s">
        <v>4276</v>
      </c>
      <c r="D107" s="1452" t="s">
        <v>4419</v>
      </c>
      <c r="E107" s="1451" t="s">
        <v>5116</v>
      </c>
      <c r="F107" s="1452">
        <v>14711</v>
      </c>
    </row>
    <row r="108" spans="1:6" ht="14.5" x14ac:dyDescent="0.2">
      <c r="A108" s="1452" t="s">
        <v>4278</v>
      </c>
      <c r="B108" s="1452" t="s">
        <v>4418</v>
      </c>
      <c r="C108" s="1452" t="s">
        <v>4276</v>
      </c>
      <c r="D108" s="1452" t="s">
        <v>4417</v>
      </c>
      <c r="E108" s="1451" t="s">
        <v>5117</v>
      </c>
      <c r="F108" s="1452">
        <v>14729</v>
      </c>
    </row>
    <row r="109" spans="1:6" ht="14.5" x14ac:dyDescent="0.2">
      <c r="A109" s="1452" t="s">
        <v>4278</v>
      </c>
      <c r="B109" s="1452" t="s">
        <v>4416</v>
      </c>
      <c r="C109" s="1452" t="s">
        <v>4276</v>
      </c>
      <c r="D109" s="1452" t="s">
        <v>4415</v>
      </c>
      <c r="E109" s="1451" t="s">
        <v>5118</v>
      </c>
      <c r="F109" s="1452">
        <v>14818</v>
      </c>
    </row>
    <row r="110" spans="1:6" ht="14.5" x14ac:dyDescent="0.2">
      <c r="A110" s="1452" t="s">
        <v>4278</v>
      </c>
      <c r="B110" s="1452" t="s">
        <v>4414</v>
      </c>
      <c r="C110" s="1452" t="s">
        <v>4276</v>
      </c>
      <c r="D110" s="1452" t="s">
        <v>4413</v>
      </c>
      <c r="E110" s="1451" t="s">
        <v>5119</v>
      </c>
      <c r="F110" s="1452">
        <v>14826</v>
      </c>
    </row>
    <row r="111" spans="1:6" ht="14.5" x14ac:dyDescent="0.2">
      <c r="A111" s="1452" t="s">
        <v>4278</v>
      </c>
      <c r="B111" s="1452" t="s">
        <v>4412</v>
      </c>
      <c r="C111" s="1452" t="s">
        <v>4276</v>
      </c>
      <c r="D111" s="1452" t="s">
        <v>4411</v>
      </c>
      <c r="E111" s="1451" t="s">
        <v>5120</v>
      </c>
      <c r="F111" s="1452">
        <v>14834</v>
      </c>
    </row>
    <row r="112" spans="1:6" ht="14.5" x14ac:dyDescent="0.2">
      <c r="A112" s="1452" t="s">
        <v>4278</v>
      </c>
      <c r="B112" s="1452" t="s">
        <v>4410</v>
      </c>
      <c r="C112" s="1452" t="s">
        <v>4276</v>
      </c>
      <c r="D112" s="1452" t="s">
        <v>4409</v>
      </c>
      <c r="E112" s="1451" t="s">
        <v>5121</v>
      </c>
      <c r="F112" s="1452">
        <v>14842</v>
      </c>
    </row>
    <row r="113" spans="1:6" ht="14.5" x14ac:dyDescent="0.2">
      <c r="A113" s="1452" t="s">
        <v>4278</v>
      </c>
      <c r="B113" s="1452" t="s">
        <v>4408</v>
      </c>
      <c r="C113" s="1452" t="s">
        <v>4276</v>
      </c>
      <c r="D113" s="1452" t="s">
        <v>4407</v>
      </c>
      <c r="E113" s="1451" t="s">
        <v>5122</v>
      </c>
      <c r="F113" s="1452">
        <v>14851</v>
      </c>
    </row>
    <row r="114" spans="1:6" ht="14.5" x14ac:dyDescent="0.2">
      <c r="A114" s="1452" t="s">
        <v>4278</v>
      </c>
      <c r="B114" s="1452" t="s">
        <v>4406</v>
      </c>
      <c r="C114" s="1452" t="s">
        <v>4276</v>
      </c>
      <c r="D114" s="1452" t="s">
        <v>4405</v>
      </c>
      <c r="E114" s="1451" t="s">
        <v>5123</v>
      </c>
      <c r="F114" s="1452">
        <v>14869</v>
      </c>
    </row>
    <row r="115" spans="1:6" ht="14.5" x14ac:dyDescent="0.2">
      <c r="A115" s="1452" t="s">
        <v>4278</v>
      </c>
      <c r="B115" s="1452" t="s">
        <v>4404</v>
      </c>
      <c r="C115" s="1452" t="s">
        <v>4276</v>
      </c>
      <c r="D115" s="1452" t="s">
        <v>4403</v>
      </c>
      <c r="E115" s="1451" t="s">
        <v>5124</v>
      </c>
      <c r="F115" s="1452">
        <v>14877</v>
      </c>
    </row>
    <row r="116" spans="1:6" ht="14.5" x14ac:dyDescent="0.2">
      <c r="A116" s="1452" t="s">
        <v>4278</v>
      </c>
      <c r="B116" s="1452" t="s">
        <v>4402</v>
      </c>
      <c r="C116" s="1452" t="s">
        <v>4276</v>
      </c>
      <c r="D116" s="1452" t="s">
        <v>4401</v>
      </c>
      <c r="E116" s="1451" t="s">
        <v>5125</v>
      </c>
      <c r="F116" s="1452">
        <v>15113</v>
      </c>
    </row>
    <row r="117" spans="1:6" ht="14.5" x14ac:dyDescent="0.2">
      <c r="A117" s="1452" t="s">
        <v>4278</v>
      </c>
      <c r="B117" s="1452" t="s">
        <v>4400</v>
      </c>
      <c r="C117" s="1452" t="s">
        <v>4276</v>
      </c>
      <c r="D117" s="1452" t="s">
        <v>4399</v>
      </c>
      <c r="E117" s="1451" t="s">
        <v>5126</v>
      </c>
      <c r="F117" s="1452">
        <v>15121</v>
      </c>
    </row>
    <row r="118" spans="1:6" ht="14.5" x14ac:dyDescent="0.2">
      <c r="A118" s="1452" t="s">
        <v>4278</v>
      </c>
      <c r="B118" s="1452" t="s">
        <v>4398</v>
      </c>
      <c r="C118" s="1452" t="s">
        <v>4276</v>
      </c>
      <c r="D118" s="1452" t="s">
        <v>4397</v>
      </c>
      <c r="E118" s="1451" t="s">
        <v>5127</v>
      </c>
      <c r="F118" s="1452">
        <v>15130</v>
      </c>
    </row>
    <row r="119" spans="1:6" ht="14.5" x14ac:dyDescent="0.2">
      <c r="A119" s="1452" t="s">
        <v>4278</v>
      </c>
      <c r="B119" s="1452" t="s">
        <v>4396</v>
      </c>
      <c r="C119" s="1452" t="s">
        <v>4276</v>
      </c>
      <c r="D119" s="1452" t="s">
        <v>4395</v>
      </c>
      <c r="E119" s="1451" t="s">
        <v>5128</v>
      </c>
      <c r="F119" s="1452">
        <v>15148</v>
      </c>
    </row>
    <row r="120" spans="1:6" ht="14.5" x14ac:dyDescent="0.2">
      <c r="A120" s="1452" t="s">
        <v>4278</v>
      </c>
      <c r="B120" s="1452" t="s">
        <v>4394</v>
      </c>
      <c r="C120" s="1452" t="s">
        <v>4276</v>
      </c>
      <c r="D120" s="1452" t="s">
        <v>4393</v>
      </c>
      <c r="E120" s="1451" t="s">
        <v>5129</v>
      </c>
      <c r="F120" s="1452">
        <v>15164</v>
      </c>
    </row>
    <row r="121" spans="1:6" ht="14.5" x14ac:dyDescent="0.2">
      <c r="A121" s="1452" t="s">
        <v>4278</v>
      </c>
      <c r="B121" s="1452" t="s">
        <v>4392</v>
      </c>
      <c r="C121" s="1452" t="s">
        <v>4276</v>
      </c>
      <c r="D121" s="1452" t="s">
        <v>4391</v>
      </c>
      <c r="E121" s="1451" t="s">
        <v>5130</v>
      </c>
      <c r="F121" s="1452">
        <v>15172</v>
      </c>
    </row>
    <row r="122" spans="1:6" ht="14.5" x14ac:dyDescent="0.2">
      <c r="A122" s="1452" t="s">
        <v>4278</v>
      </c>
      <c r="B122" s="1452" t="s">
        <v>4390</v>
      </c>
      <c r="C122" s="1452" t="s">
        <v>4276</v>
      </c>
      <c r="D122" s="1452" t="s">
        <v>4389</v>
      </c>
      <c r="E122" s="1451" t="s">
        <v>5131</v>
      </c>
      <c r="F122" s="1452">
        <v>15181</v>
      </c>
    </row>
    <row r="123" spans="1:6" ht="14.5" x14ac:dyDescent="0.2">
      <c r="A123" s="1452" t="s">
        <v>4278</v>
      </c>
      <c r="B123" s="1452" t="s">
        <v>4388</v>
      </c>
      <c r="C123" s="1452" t="s">
        <v>4276</v>
      </c>
      <c r="D123" s="1452" t="s">
        <v>4387</v>
      </c>
      <c r="E123" s="1451" t="s">
        <v>5132</v>
      </c>
      <c r="F123" s="1452">
        <v>15199</v>
      </c>
    </row>
    <row r="124" spans="1:6" ht="14.5" x14ac:dyDescent="0.2">
      <c r="A124" s="1452" t="s">
        <v>4278</v>
      </c>
      <c r="B124" s="1452" t="s">
        <v>4386</v>
      </c>
      <c r="C124" s="1452" t="s">
        <v>4276</v>
      </c>
      <c r="D124" s="1452" t="s">
        <v>4385</v>
      </c>
      <c r="E124" s="1451" t="s">
        <v>5133</v>
      </c>
      <c r="F124" s="1452">
        <v>15202</v>
      </c>
    </row>
    <row r="125" spans="1:6" ht="14.5" x14ac:dyDescent="0.2">
      <c r="A125" s="1452" t="s">
        <v>4278</v>
      </c>
      <c r="B125" s="1452" t="s">
        <v>4384</v>
      </c>
      <c r="C125" s="1452" t="s">
        <v>4276</v>
      </c>
      <c r="D125" s="1452" t="s">
        <v>4383</v>
      </c>
      <c r="E125" s="1451" t="s">
        <v>5134</v>
      </c>
      <c r="F125" s="1452">
        <v>15431</v>
      </c>
    </row>
    <row r="126" spans="1:6" ht="14.5" x14ac:dyDescent="0.2">
      <c r="A126" s="1452" t="s">
        <v>4278</v>
      </c>
      <c r="B126" s="1452" t="s">
        <v>4382</v>
      </c>
      <c r="C126" s="1452" t="s">
        <v>4276</v>
      </c>
      <c r="D126" s="1452" t="s">
        <v>4381</v>
      </c>
      <c r="E126" s="1451" t="s">
        <v>5135</v>
      </c>
      <c r="F126" s="1452">
        <v>15440</v>
      </c>
    </row>
    <row r="127" spans="1:6" ht="14.5" x14ac:dyDescent="0.2">
      <c r="A127" s="1452" t="s">
        <v>4278</v>
      </c>
      <c r="B127" s="1452" t="s">
        <v>4380</v>
      </c>
      <c r="C127" s="1452" t="s">
        <v>4276</v>
      </c>
      <c r="D127" s="1452" t="s">
        <v>4379</v>
      </c>
      <c r="E127" s="1451" t="s">
        <v>5136</v>
      </c>
      <c r="F127" s="1452">
        <v>15458</v>
      </c>
    </row>
    <row r="128" spans="1:6" ht="14.5" x14ac:dyDescent="0.2">
      <c r="A128" s="1452" t="s">
        <v>4278</v>
      </c>
      <c r="B128" s="1452" t="s">
        <v>4378</v>
      </c>
      <c r="C128" s="1452" t="s">
        <v>4276</v>
      </c>
      <c r="D128" s="1452" t="s">
        <v>4377</v>
      </c>
      <c r="E128" s="1451" t="s">
        <v>5137</v>
      </c>
      <c r="F128" s="1452">
        <v>15466</v>
      </c>
    </row>
    <row r="129" spans="1:6" ht="14.5" x14ac:dyDescent="0.2">
      <c r="A129" s="1452" t="s">
        <v>4278</v>
      </c>
      <c r="B129" s="1452" t="s">
        <v>4376</v>
      </c>
      <c r="C129" s="1452" t="s">
        <v>4276</v>
      </c>
      <c r="D129" s="1452" t="s">
        <v>4375</v>
      </c>
      <c r="E129" s="1451" t="s">
        <v>5138</v>
      </c>
      <c r="F129" s="1452">
        <v>15474</v>
      </c>
    </row>
    <row r="130" spans="1:6" ht="14.5" x14ac:dyDescent="0.2">
      <c r="A130" s="1452" t="s">
        <v>4278</v>
      </c>
      <c r="B130" s="1452" t="s">
        <v>4374</v>
      </c>
      <c r="C130" s="1452" t="s">
        <v>4276</v>
      </c>
      <c r="D130" s="1452" t="s">
        <v>4373</v>
      </c>
      <c r="E130" s="1451" t="s">
        <v>5139</v>
      </c>
      <c r="F130" s="1452">
        <v>15491</v>
      </c>
    </row>
    <row r="131" spans="1:6" ht="14.5" x14ac:dyDescent="0.2">
      <c r="A131" s="1452" t="s">
        <v>4278</v>
      </c>
      <c r="B131" s="1452" t="s">
        <v>4372</v>
      </c>
      <c r="C131" s="1452" t="s">
        <v>4276</v>
      </c>
      <c r="D131" s="1452" t="s">
        <v>4371</v>
      </c>
      <c r="E131" s="1451" t="s">
        <v>5140</v>
      </c>
      <c r="F131" s="1452">
        <v>15504</v>
      </c>
    </row>
    <row r="132" spans="1:6" ht="14.5" x14ac:dyDescent="0.2">
      <c r="A132" s="1452" t="s">
        <v>4278</v>
      </c>
      <c r="B132" s="1452" t="s">
        <v>4370</v>
      </c>
      <c r="C132" s="1452" t="s">
        <v>4276</v>
      </c>
      <c r="D132" s="1452" t="s">
        <v>4369</v>
      </c>
      <c r="E132" s="1451" t="s">
        <v>5141</v>
      </c>
      <c r="F132" s="1452">
        <v>15521</v>
      </c>
    </row>
    <row r="133" spans="1:6" ht="14.5" x14ac:dyDescent="0.2">
      <c r="A133" s="1452" t="s">
        <v>4278</v>
      </c>
      <c r="B133" s="1452" t="s">
        <v>4368</v>
      </c>
      <c r="C133" s="1452" t="s">
        <v>4276</v>
      </c>
      <c r="D133" s="1452" t="s">
        <v>4367</v>
      </c>
      <c r="E133" s="1451" t="s">
        <v>5142</v>
      </c>
      <c r="F133" s="1452">
        <v>15555</v>
      </c>
    </row>
    <row r="134" spans="1:6" ht="14.5" x14ac:dyDescent="0.2">
      <c r="A134" s="1452" t="s">
        <v>4278</v>
      </c>
      <c r="B134" s="1452" t="s">
        <v>4366</v>
      </c>
      <c r="C134" s="1452" t="s">
        <v>4276</v>
      </c>
      <c r="D134" s="1452" t="s">
        <v>4365</v>
      </c>
      <c r="E134" s="1451" t="s">
        <v>5143</v>
      </c>
      <c r="F134" s="1452">
        <v>15598</v>
      </c>
    </row>
    <row r="135" spans="1:6" ht="14.5" x14ac:dyDescent="0.2">
      <c r="A135" s="1452" t="s">
        <v>4278</v>
      </c>
      <c r="B135" s="1452" t="s">
        <v>4364</v>
      </c>
      <c r="C135" s="1452" t="s">
        <v>4276</v>
      </c>
      <c r="D135" s="1452" t="s">
        <v>4363</v>
      </c>
      <c r="E135" s="1451" t="s">
        <v>5144</v>
      </c>
      <c r="F135" s="1452">
        <v>15601</v>
      </c>
    </row>
    <row r="136" spans="1:6" ht="14.5" x14ac:dyDescent="0.2">
      <c r="A136" s="1452" t="s">
        <v>4278</v>
      </c>
      <c r="B136" s="1452" t="s">
        <v>4362</v>
      </c>
      <c r="C136" s="1452" t="s">
        <v>4276</v>
      </c>
      <c r="D136" s="1452" t="s">
        <v>4361</v>
      </c>
      <c r="E136" s="1451" t="s">
        <v>5145</v>
      </c>
      <c r="F136" s="1452">
        <v>15610</v>
      </c>
    </row>
    <row r="137" spans="1:6" ht="14.5" x14ac:dyDescent="0.2">
      <c r="A137" s="1452" t="s">
        <v>4278</v>
      </c>
      <c r="B137" s="1452" t="s">
        <v>4360</v>
      </c>
      <c r="C137" s="1452" t="s">
        <v>4276</v>
      </c>
      <c r="D137" s="1452" t="s">
        <v>4359</v>
      </c>
      <c r="E137" s="1451" t="s">
        <v>5146</v>
      </c>
      <c r="F137" s="1452">
        <v>15628</v>
      </c>
    </row>
    <row r="138" spans="1:6" ht="14.5" x14ac:dyDescent="0.2">
      <c r="A138" s="1452" t="s">
        <v>4278</v>
      </c>
      <c r="B138" s="1452" t="s">
        <v>4358</v>
      </c>
      <c r="C138" s="1452" t="s">
        <v>4276</v>
      </c>
      <c r="D138" s="1452" t="s">
        <v>4357</v>
      </c>
      <c r="E138" s="1451" t="s">
        <v>5147</v>
      </c>
      <c r="F138" s="1452">
        <v>15636</v>
      </c>
    </row>
    <row r="139" spans="1:6" ht="14.5" x14ac:dyDescent="0.2">
      <c r="A139" s="1452" t="s">
        <v>4278</v>
      </c>
      <c r="B139" s="1452" t="s">
        <v>4356</v>
      </c>
      <c r="C139" s="1452" t="s">
        <v>4276</v>
      </c>
      <c r="D139" s="1452" t="s">
        <v>4355</v>
      </c>
      <c r="E139" s="1451" t="s">
        <v>5148</v>
      </c>
      <c r="F139" s="1452">
        <v>15644</v>
      </c>
    </row>
    <row r="140" spans="1:6" ht="14.5" x14ac:dyDescent="0.2">
      <c r="A140" s="1452" t="s">
        <v>4278</v>
      </c>
      <c r="B140" s="1452" t="s">
        <v>4354</v>
      </c>
      <c r="C140" s="1452" t="s">
        <v>4276</v>
      </c>
      <c r="D140" s="1452" t="s">
        <v>4353</v>
      </c>
      <c r="E140" s="1451" t="s">
        <v>5149</v>
      </c>
      <c r="F140" s="1452">
        <v>15717</v>
      </c>
    </row>
    <row r="141" spans="1:6" ht="14.5" x14ac:dyDescent="0.2">
      <c r="A141" s="1452" t="s">
        <v>4278</v>
      </c>
      <c r="B141" s="1452" t="s">
        <v>4352</v>
      </c>
      <c r="C141" s="1452" t="s">
        <v>4276</v>
      </c>
      <c r="D141" s="1452" t="s">
        <v>4351</v>
      </c>
      <c r="E141" s="1451" t="s">
        <v>5150</v>
      </c>
      <c r="F141" s="1452">
        <v>15750</v>
      </c>
    </row>
    <row r="142" spans="1:6" ht="14.5" x14ac:dyDescent="0.2">
      <c r="A142" s="1452" t="s">
        <v>4278</v>
      </c>
      <c r="B142" s="1452" t="s">
        <v>4350</v>
      </c>
      <c r="C142" s="1452" t="s">
        <v>4276</v>
      </c>
      <c r="D142" s="1452" t="s">
        <v>4349</v>
      </c>
      <c r="E142" s="1451" t="s">
        <v>5151</v>
      </c>
      <c r="F142" s="1452">
        <v>15784</v>
      </c>
    </row>
    <row r="143" spans="1:6" ht="14.5" x14ac:dyDescent="0.2">
      <c r="A143" s="1452" t="s">
        <v>4278</v>
      </c>
      <c r="B143" s="1452" t="s">
        <v>4348</v>
      </c>
      <c r="C143" s="1452" t="s">
        <v>4276</v>
      </c>
      <c r="D143" s="1452" t="s">
        <v>4347</v>
      </c>
      <c r="E143" s="1451" t="s">
        <v>5152</v>
      </c>
      <c r="F143" s="1452">
        <v>15814</v>
      </c>
    </row>
    <row r="144" spans="1:6" ht="14.5" x14ac:dyDescent="0.2">
      <c r="A144" s="1452" t="s">
        <v>4278</v>
      </c>
      <c r="B144" s="1452" t="s">
        <v>4346</v>
      </c>
      <c r="C144" s="1452" t="s">
        <v>4276</v>
      </c>
      <c r="D144" s="1452" t="s">
        <v>4345</v>
      </c>
      <c r="E144" s="1451" t="s">
        <v>5153</v>
      </c>
      <c r="F144" s="1452">
        <v>15849</v>
      </c>
    </row>
    <row r="145" spans="1:6" ht="14.5" x14ac:dyDescent="0.2">
      <c r="A145" s="1452" t="s">
        <v>4278</v>
      </c>
      <c r="B145" s="1452" t="s">
        <v>4344</v>
      </c>
      <c r="C145" s="1452" t="s">
        <v>4276</v>
      </c>
      <c r="D145" s="1452" t="s">
        <v>4343</v>
      </c>
      <c r="E145" s="1451" t="s">
        <v>5154</v>
      </c>
      <c r="F145" s="1452">
        <v>15857</v>
      </c>
    </row>
    <row r="146" spans="1:6" ht="14.5" x14ac:dyDescent="0.2">
      <c r="A146" s="1452" t="s">
        <v>4278</v>
      </c>
      <c r="B146" s="1452" t="s">
        <v>4342</v>
      </c>
      <c r="C146" s="1452" t="s">
        <v>4276</v>
      </c>
      <c r="D146" s="1452" t="s">
        <v>4341</v>
      </c>
      <c r="E146" s="1451" t="s">
        <v>5155</v>
      </c>
      <c r="F146" s="1452">
        <v>15865</v>
      </c>
    </row>
    <row r="147" spans="1:6" ht="14.5" x14ac:dyDescent="0.2">
      <c r="A147" s="1452" t="s">
        <v>4278</v>
      </c>
      <c r="B147" s="1452" t="s">
        <v>2167</v>
      </c>
      <c r="C147" s="1452" t="s">
        <v>4276</v>
      </c>
      <c r="D147" s="1452" t="s">
        <v>2166</v>
      </c>
      <c r="E147" s="1451" t="s">
        <v>5156</v>
      </c>
      <c r="F147" s="1452">
        <v>16012</v>
      </c>
    </row>
    <row r="148" spans="1:6" ht="14.5" x14ac:dyDescent="0.2">
      <c r="A148" s="1452" t="s">
        <v>4278</v>
      </c>
      <c r="B148" s="1452" t="s">
        <v>4340</v>
      </c>
      <c r="C148" s="1452" t="s">
        <v>4276</v>
      </c>
      <c r="D148" s="1452" t="s">
        <v>4339</v>
      </c>
      <c r="E148" s="1451" t="s">
        <v>5157</v>
      </c>
      <c r="F148" s="1452">
        <v>16021</v>
      </c>
    </row>
    <row r="149" spans="1:6" ht="14.5" x14ac:dyDescent="0.2">
      <c r="A149" s="1452" t="s">
        <v>4278</v>
      </c>
      <c r="B149" s="1452" t="s">
        <v>4338</v>
      </c>
      <c r="C149" s="1452" t="s">
        <v>4276</v>
      </c>
      <c r="D149" s="1452" t="s">
        <v>4337</v>
      </c>
      <c r="E149" s="1451" t="s">
        <v>5158</v>
      </c>
      <c r="F149" s="1452">
        <v>16047</v>
      </c>
    </row>
    <row r="150" spans="1:6" ht="14.5" x14ac:dyDescent="0.2">
      <c r="A150" s="1452" t="s">
        <v>4278</v>
      </c>
      <c r="B150" s="1452" t="s">
        <v>4336</v>
      </c>
      <c r="C150" s="1452" t="s">
        <v>4276</v>
      </c>
      <c r="D150" s="1452" t="s">
        <v>4335</v>
      </c>
      <c r="E150" s="1451" t="s">
        <v>5159</v>
      </c>
      <c r="F150" s="1452">
        <v>16071</v>
      </c>
    </row>
    <row r="151" spans="1:6" ht="14.5" x14ac:dyDescent="0.2">
      <c r="A151" s="1452" t="s">
        <v>4278</v>
      </c>
      <c r="B151" s="1452" t="s">
        <v>4334</v>
      </c>
      <c r="C151" s="1452" t="s">
        <v>4276</v>
      </c>
      <c r="D151" s="1452" t="s">
        <v>4333</v>
      </c>
      <c r="E151" s="1451" t="s">
        <v>5160</v>
      </c>
      <c r="F151" s="1452">
        <v>16080</v>
      </c>
    </row>
    <row r="152" spans="1:6" ht="14.5" x14ac:dyDescent="0.2">
      <c r="A152" s="1452" t="s">
        <v>4278</v>
      </c>
      <c r="B152" s="1452" t="s">
        <v>4332</v>
      </c>
      <c r="C152" s="1452" t="s">
        <v>4276</v>
      </c>
      <c r="D152" s="1452" t="s">
        <v>4331</v>
      </c>
      <c r="E152" s="1451" t="s">
        <v>5161</v>
      </c>
      <c r="F152" s="1452">
        <v>16098</v>
      </c>
    </row>
    <row r="153" spans="1:6" ht="14.5" x14ac:dyDescent="0.2">
      <c r="A153" s="1452" t="s">
        <v>4278</v>
      </c>
      <c r="B153" s="1452" t="s">
        <v>4330</v>
      </c>
      <c r="C153" s="1452" t="s">
        <v>4276</v>
      </c>
      <c r="D153" s="1452" t="s">
        <v>4329</v>
      </c>
      <c r="E153" s="1451" t="s">
        <v>5162</v>
      </c>
      <c r="F153" s="1452">
        <v>16101</v>
      </c>
    </row>
    <row r="154" spans="1:6" ht="14.5" x14ac:dyDescent="0.2">
      <c r="A154" s="1452" t="s">
        <v>4278</v>
      </c>
      <c r="B154" s="1452" t="s">
        <v>4328</v>
      </c>
      <c r="C154" s="1452" t="s">
        <v>4276</v>
      </c>
      <c r="D154" s="1452" t="s">
        <v>4327</v>
      </c>
      <c r="E154" s="1451" t="s">
        <v>5163</v>
      </c>
      <c r="F154" s="1452">
        <v>16314</v>
      </c>
    </row>
    <row r="155" spans="1:6" ht="14.5" x14ac:dyDescent="0.2">
      <c r="A155" s="1452" t="s">
        <v>4278</v>
      </c>
      <c r="B155" s="1452" t="s">
        <v>4326</v>
      </c>
      <c r="C155" s="1452" t="s">
        <v>4276</v>
      </c>
      <c r="D155" s="1452" t="s">
        <v>4325</v>
      </c>
      <c r="E155" s="1451" t="s">
        <v>5164</v>
      </c>
      <c r="F155" s="1452">
        <v>16322</v>
      </c>
    </row>
    <row r="156" spans="1:6" ht="14.5" x14ac:dyDescent="0.2">
      <c r="A156" s="1452" t="s">
        <v>4278</v>
      </c>
      <c r="B156" s="1452" t="s">
        <v>4324</v>
      </c>
      <c r="C156" s="1452" t="s">
        <v>4276</v>
      </c>
      <c r="D156" s="1452" t="s">
        <v>4323</v>
      </c>
      <c r="E156" s="1451" t="s">
        <v>5165</v>
      </c>
      <c r="F156" s="1452">
        <v>16331</v>
      </c>
    </row>
    <row r="157" spans="1:6" ht="14.5" x14ac:dyDescent="0.2">
      <c r="A157" s="1452" t="s">
        <v>4278</v>
      </c>
      <c r="B157" s="1452" t="s">
        <v>4322</v>
      </c>
      <c r="C157" s="1452" t="s">
        <v>4276</v>
      </c>
      <c r="D157" s="1452" t="s">
        <v>4321</v>
      </c>
      <c r="E157" s="1451" t="s">
        <v>5166</v>
      </c>
      <c r="F157" s="1452">
        <v>16349</v>
      </c>
    </row>
    <row r="158" spans="1:6" ht="14.5" x14ac:dyDescent="0.2">
      <c r="A158" s="1452" t="s">
        <v>4278</v>
      </c>
      <c r="B158" s="1452" t="s">
        <v>4320</v>
      </c>
      <c r="C158" s="1452" t="s">
        <v>4276</v>
      </c>
      <c r="D158" s="1452" t="s">
        <v>4319</v>
      </c>
      <c r="E158" s="1451" t="s">
        <v>5167</v>
      </c>
      <c r="F158" s="1452">
        <v>16357</v>
      </c>
    </row>
    <row r="159" spans="1:6" ht="14.5" x14ac:dyDescent="0.2">
      <c r="A159" s="1452" t="s">
        <v>4278</v>
      </c>
      <c r="B159" s="1452" t="s">
        <v>2703</v>
      </c>
      <c r="C159" s="1452" t="s">
        <v>4276</v>
      </c>
      <c r="D159" s="1452" t="s">
        <v>2702</v>
      </c>
      <c r="E159" s="1451" t="s">
        <v>5168</v>
      </c>
      <c r="F159" s="1452">
        <v>16365</v>
      </c>
    </row>
    <row r="160" spans="1:6" ht="14.5" x14ac:dyDescent="0.2">
      <c r="A160" s="1452" t="s">
        <v>4278</v>
      </c>
      <c r="B160" s="1452" t="s">
        <v>4318</v>
      </c>
      <c r="C160" s="1452" t="s">
        <v>4276</v>
      </c>
      <c r="D160" s="1452" t="s">
        <v>4317</v>
      </c>
      <c r="E160" s="1451" t="s">
        <v>5169</v>
      </c>
      <c r="F160" s="1452">
        <v>16373</v>
      </c>
    </row>
    <row r="161" spans="1:6" ht="14.5" x14ac:dyDescent="0.2">
      <c r="A161" s="1452" t="s">
        <v>4278</v>
      </c>
      <c r="B161" s="1452" t="s">
        <v>4316</v>
      </c>
      <c r="C161" s="1452" t="s">
        <v>4276</v>
      </c>
      <c r="D161" s="1452" t="s">
        <v>4315</v>
      </c>
      <c r="E161" s="1451" t="s">
        <v>5170</v>
      </c>
      <c r="F161" s="1452">
        <v>16381</v>
      </c>
    </row>
    <row r="162" spans="1:6" ht="14.5" x14ac:dyDescent="0.2">
      <c r="A162" s="1452" t="s">
        <v>4278</v>
      </c>
      <c r="B162" s="1452" t="s">
        <v>4314</v>
      </c>
      <c r="C162" s="1452" t="s">
        <v>4276</v>
      </c>
      <c r="D162" s="1452" t="s">
        <v>4313</v>
      </c>
      <c r="E162" s="1451" t="s">
        <v>5171</v>
      </c>
      <c r="F162" s="1452">
        <v>16390</v>
      </c>
    </row>
    <row r="163" spans="1:6" ht="14.5" x14ac:dyDescent="0.2">
      <c r="A163" s="1452" t="s">
        <v>4278</v>
      </c>
      <c r="B163" s="1452" t="s">
        <v>4312</v>
      </c>
      <c r="C163" s="1452" t="s">
        <v>4276</v>
      </c>
      <c r="D163" s="1452" t="s">
        <v>2540</v>
      </c>
      <c r="E163" s="1451" t="s">
        <v>5172</v>
      </c>
      <c r="F163" s="1452">
        <v>16411</v>
      </c>
    </row>
    <row r="164" spans="1:6" ht="14.5" x14ac:dyDescent="0.2">
      <c r="A164" s="1452" t="s">
        <v>4278</v>
      </c>
      <c r="B164" s="1452" t="s">
        <v>4311</v>
      </c>
      <c r="C164" s="1452" t="s">
        <v>4276</v>
      </c>
      <c r="D164" s="1452" t="s">
        <v>4310</v>
      </c>
      <c r="E164" s="1451" t="s">
        <v>5173</v>
      </c>
      <c r="F164" s="1452">
        <v>16420</v>
      </c>
    </row>
    <row r="165" spans="1:6" ht="14.5" x14ac:dyDescent="0.2">
      <c r="A165" s="1452" t="s">
        <v>4278</v>
      </c>
      <c r="B165" s="1452" t="s">
        <v>4309</v>
      </c>
      <c r="C165" s="1452" t="s">
        <v>4276</v>
      </c>
      <c r="D165" s="1452" t="s">
        <v>4308</v>
      </c>
      <c r="E165" s="1451" t="s">
        <v>5174</v>
      </c>
      <c r="F165" s="1452">
        <v>16438</v>
      </c>
    </row>
    <row r="166" spans="1:6" ht="14.5" x14ac:dyDescent="0.2">
      <c r="A166" s="1452" t="s">
        <v>4278</v>
      </c>
      <c r="B166" s="1452" t="s">
        <v>2785</v>
      </c>
      <c r="C166" s="1452" t="s">
        <v>4276</v>
      </c>
      <c r="D166" s="1452" t="s">
        <v>2784</v>
      </c>
      <c r="E166" s="1451" t="s">
        <v>5175</v>
      </c>
      <c r="F166" s="1452">
        <v>16446</v>
      </c>
    </row>
    <row r="167" spans="1:6" ht="14.5" x14ac:dyDescent="0.2">
      <c r="A167" s="1452" t="s">
        <v>4278</v>
      </c>
      <c r="B167" s="1452" t="s">
        <v>4307</v>
      </c>
      <c r="C167" s="1452" t="s">
        <v>4276</v>
      </c>
      <c r="D167" s="1452" t="s">
        <v>4306</v>
      </c>
      <c r="E167" s="1451" t="s">
        <v>5176</v>
      </c>
      <c r="F167" s="1452">
        <v>16454</v>
      </c>
    </row>
    <row r="168" spans="1:6" ht="14.5" x14ac:dyDescent="0.2">
      <c r="A168" s="1452" t="s">
        <v>4278</v>
      </c>
      <c r="B168" s="1452" t="s">
        <v>4305</v>
      </c>
      <c r="C168" s="1452" t="s">
        <v>4276</v>
      </c>
      <c r="D168" s="1452" t="s">
        <v>4304</v>
      </c>
      <c r="E168" s="1451" t="s">
        <v>5177</v>
      </c>
      <c r="F168" s="1452">
        <v>16462</v>
      </c>
    </row>
    <row r="169" spans="1:6" ht="14.5" x14ac:dyDescent="0.2">
      <c r="A169" s="1452" t="s">
        <v>4278</v>
      </c>
      <c r="B169" s="1452" t="s">
        <v>4303</v>
      </c>
      <c r="C169" s="1452" t="s">
        <v>4276</v>
      </c>
      <c r="D169" s="1452" t="s">
        <v>4302</v>
      </c>
      <c r="E169" s="1451" t="s">
        <v>5178</v>
      </c>
      <c r="F169" s="1452">
        <v>16471</v>
      </c>
    </row>
    <row r="170" spans="1:6" ht="14.5" x14ac:dyDescent="0.2">
      <c r="A170" s="1452" t="s">
        <v>4278</v>
      </c>
      <c r="B170" s="1452" t="s">
        <v>4301</v>
      </c>
      <c r="C170" s="1452" t="s">
        <v>4276</v>
      </c>
      <c r="D170" s="1452" t="s">
        <v>4300</v>
      </c>
      <c r="E170" s="1451" t="s">
        <v>5179</v>
      </c>
      <c r="F170" s="1452">
        <v>16489</v>
      </c>
    </row>
    <row r="171" spans="1:6" ht="14.5" x14ac:dyDescent="0.2">
      <c r="A171" s="1452" t="s">
        <v>4278</v>
      </c>
      <c r="B171" s="1452" t="s">
        <v>4299</v>
      </c>
      <c r="C171" s="1452" t="s">
        <v>4276</v>
      </c>
      <c r="D171" s="1452" t="s">
        <v>4298</v>
      </c>
      <c r="E171" s="1451" t="s">
        <v>5180</v>
      </c>
      <c r="F171" s="1452">
        <v>16497</v>
      </c>
    </row>
    <row r="172" spans="1:6" ht="14.5" x14ac:dyDescent="0.2">
      <c r="A172" s="1452" t="s">
        <v>4278</v>
      </c>
      <c r="B172" s="1452" t="s">
        <v>4297</v>
      </c>
      <c r="C172" s="1452" t="s">
        <v>4276</v>
      </c>
      <c r="D172" s="1452" t="s">
        <v>4296</v>
      </c>
      <c r="E172" s="1451" t="s">
        <v>5181</v>
      </c>
      <c r="F172" s="1452">
        <v>16616</v>
      </c>
    </row>
    <row r="173" spans="1:6" ht="14.5" x14ac:dyDescent="0.2">
      <c r="A173" s="1452" t="s">
        <v>4278</v>
      </c>
      <c r="B173" s="1452" t="s">
        <v>4295</v>
      </c>
      <c r="C173" s="1452" t="s">
        <v>4276</v>
      </c>
      <c r="D173" s="1452" t="s">
        <v>4294</v>
      </c>
      <c r="E173" s="1451" t="s">
        <v>5182</v>
      </c>
      <c r="F173" s="1452">
        <v>16624</v>
      </c>
    </row>
    <row r="174" spans="1:6" ht="14.5" x14ac:dyDescent="0.2">
      <c r="A174" s="1452" t="s">
        <v>4278</v>
      </c>
      <c r="B174" s="1452" t="s">
        <v>4293</v>
      </c>
      <c r="C174" s="1452" t="s">
        <v>4276</v>
      </c>
      <c r="D174" s="1452" t="s">
        <v>4292</v>
      </c>
      <c r="E174" s="1451" t="s">
        <v>5183</v>
      </c>
      <c r="F174" s="1452">
        <v>16632</v>
      </c>
    </row>
    <row r="175" spans="1:6" ht="14.5" x14ac:dyDescent="0.2">
      <c r="A175" s="1452" t="s">
        <v>4278</v>
      </c>
      <c r="B175" s="1452" t="s">
        <v>4291</v>
      </c>
      <c r="C175" s="1452" t="s">
        <v>4276</v>
      </c>
      <c r="D175" s="1452" t="s">
        <v>4290</v>
      </c>
      <c r="E175" s="1451" t="s">
        <v>5184</v>
      </c>
      <c r="F175" s="1452">
        <v>16641</v>
      </c>
    </row>
    <row r="176" spans="1:6" ht="14.5" x14ac:dyDescent="0.2">
      <c r="A176" s="1452" t="s">
        <v>4278</v>
      </c>
      <c r="B176" s="1452" t="s">
        <v>4289</v>
      </c>
      <c r="C176" s="1452" t="s">
        <v>4276</v>
      </c>
      <c r="D176" s="1452" t="s">
        <v>4288</v>
      </c>
      <c r="E176" s="1451" t="s">
        <v>5185</v>
      </c>
      <c r="F176" s="1452">
        <v>16659</v>
      </c>
    </row>
    <row r="177" spans="1:6" ht="14.5" x14ac:dyDescent="0.2">
      <c r="A177" s="1452" t="s">
        <v>4278</v>
      </c>
      <c r="B177" s="1452" t="s">
        <v>4287</v>
      </c>
      <c r="C177" s="1452" t="s">
        <v>4276</v>
      </c>
      <c r="D177" s="1452" t="s">
        <v>4286</v>
      </c>
      <c r="E177" s="1451" t="s">
        <v>5186</v>
      </c>
      <c r="F177" s="1452">
        <v>16675</v>
      </c>
    </row>
    <row r="178" spans="1:6" ht="14.5" x14ac:dyDescent="0.2">
      <c r="A178" s="1452" t="s">
        <v>4278</v>
      </c>
      <c r="B178" s="1452" t="s">
        <v>4285</v>
      </c>
      <c r="C178" s="1452" t="s">
        <v>4276</v>
      </c>
      <c r="D178" s="1452" t="s">
        <v>4284</v>
      </c>
      <c r="E178" s="1451" t="s">
        <v>5187</v>
      </c>
      <c r="F178" s="1452">
        <v>16683</v>
      </c>
    </row>
    <row r="179" spans="1:6" ht="14.5" x14ac:dyDescent="0.2">
      <c r="A179" s="1452" t="s">
        <v>4278</v>
      </c>
      <c r="B179" s="1452" t="s">
        <v>5188</v>
      </c>
      <c r="C179" s="1452" t="s">
        <v>4276</v>
      </c>
      <c r="D179" s="1452" t="s">
        <v>4283</v>
      </c>
      <c r="E179" s="1451" t="s">
        <v>5189</v>
      </c>
      <c r="F179" s="1452">
        <v>16918</v>
      </c>
    </row>
    <row r="180" spans="1:6" ht="14.5" x14ac:dyDescent="0.2">
      <c r="A180" s="1452" t="s">
        <v>4278</v>
      </c>
      <c r="B180" s="1452" t="s">
        <v>4282</v>
      </c>
      <c r="C180" s="1452" t="s">
        <v>4276</v>
      </c>
      <c r="D180" s="1452" t="s">
        <v>4281</v>
      </c>
      <c r="E180" s="1451" t="s">
        <v>5190</v>
      </c>
      <c r="F180" s="1452">
        <v>16926</v>
      </c>
    </row>
    <row r="181" spans="1:6" ht="14.5" x14ac:dyDescent="0.2">
      <c r="A181" s="1452" t="s">
        <v>4278</v>
      </c>
      <c r="B181" s="1452" t="s">
        <v>4280</v>
      </c>
      <c r="C181" s="1452" t="s">
        <v>4276</v>
      </c>
      <c r="D181" s="1452" t="s">
        <v>4279</v>
      </c>
      <c r="E181" s="1451" t="s">
        <v>5191</v>
      </c>
      <c r="F181" s="1452">
        <v>16934</v>
      </c>
    </row>
    <row r="182" spans="1:6" ht="14.5" x14ac:dyDescent="0.2">
      <c r="A182" s="1452" t="s">
        <v>4278</v>
      </c>
      <c r="B182" s="1452" t="s">
        <v>4277</v>
      </c>
      <c r="C182" s="1452" t="s">
        <v>4276</v>
      </c>
      <c r="D182" s="1452" t="s">
        <v>4275</v>
      </c>
      <c r="E182" s="1451" t="s">
        <v>5192</v>
      </c>
      <c r="F182" s="1452">
        <v>16942</v>
      </c>
    </row>
    <row r="183" spans="1:6" ht="14.5" x14ac:dyDescent="0.2">
      <c r="A183" s="1452" t="s">
        <v>4278</v>
      </c>
      <c r="B183" s="1452" t="s">
        <v>5193</v>
      </c>
      <c r="C183" s="1452" t="s">
        <v>4276</v>
      </c>
      <c r="D183" s="1452" t="s">
        <v>5194</v>
      </c>
      <c r="E183" s="1451" t="s">
        <v>5195</v>
      </c>
      <c r="F183" s="1452">
        <v>16951</v>
      </c>
    </row>
    <row r="184" spans="1:6" ht="14.5" x14ac:dyDescent="0.2">
      <c r="A184" s="1452" t="s">
        <v>4278</v>
      </c>
      <c r="B184" s="1452" t="s">
        <v>4495</v>
      </c>
      <c r="C184" s="1452" t="s">
        <v>4276</v>
      </c>
      <c r="D184" s="1452" t="s">
        <v>4494</v>
      </c>
      <c r="E184" s="1451" t="s">
        <v>5078</v>
      </c>
      <c r="F184" s="1452">
        <v>16969</v>
      </c>
    </row>
    <row r="185" spans="1:6" ht="14.5" x14ac:dyDescent="0.2">
      <c r="A185" s="1452" t="s">
        <v>4278</v>
      </c>
      <c r="B185" s="1452" t="s">
        <v>5196</v>
      </c>
      <c r="C185" s="1452" t="s">
        <v>4276</v>
      </c>
      <c r="D185" s="1452" t="s">
        <v>5197</v>
      </c>
      <c r="E185" s="1451" t="s">
        <v>5198</v>
      </c>
      <c r="F185" s="1452">
        <v>16977</v>
      </c>
    </row>
    <row r="186" spans="1:6" ht="14.5" x14ac:dyDescent="0.2">
      <c r="A186" s="1452" t="s">
        <v>4278</v>
      </c>
      <c r="B186" s="1452" t="s">
        <v>5199</v>
      </c>
      <c r="C186" s="1452" t="s">
        <v>4276</v>
      </c>
      <c r="D186" s="1452" t="s">
        <v>5200</v>
      </c>
      <c r="E186" s="1451" t="s">
        <v>5201</v>
      </c>
      <c r="F186" s="1452">
        <v>16985</v>
      </c>
    </row>
    <row r="187" spans="1:6" ht="14.5" x14ac:dyDescent="0.2">
      <c r="A187" s="1452" t="s">
        <v>4278</v>
      </c>
      <c r="B187" s="1452" t="s">
        <v>5202</v>
      </c>
      <c r="C187" s="1452" t="s">
        <v>4276</v>
      </c>
      <c r="D187" s="1452" t="s">
        <v>5203</v>
      </c>
      <c r="E187" s="1451" t="s">
        <v>5204</v>
      </c>
      <c r="F187" s="1452">
        <v>16993</v>
      </c>
    </row>
    <row r="188" spans="1:6" ht="14.5" x14ac:dyDescent="0.2">
      <c r="A188" s="1452" t="s">
        <v>4278</v>
      </c>
      <c r="B188" s="1452" t="s">
        <v>5205</v>
      </c>
      <c r="C188" s="1452" t="s">
        <v>4276</v>
      </c>
      <c r="D188" s="1452" t="s">
        <v>5206</v>
      </c>
      <c r="E188" s="1451" t="s">
        <v>5207</v>
      </c>
      <c r="F188" s="1452">
        <v>17001</v>
      </c>
    </row>
    <row r="189" spans="1:6" ht="14.5" x14ac:dyDescent="0.2">
      <c r="A189" s="1449" t="s">
        <v>4198</v>
      </c>
      <c r="B189" s="1450"/>
      <c r="C189" s="1450" t="s">
        <v>4196</v>
      </c>
      <c r="D189" s="1450"/>
      <c r="E189" s="1451" t="s">
        <v>4198</v>
      </c>
      <c r="F189" s="1449">
        <v>20001</v>
      </c>
    </row>
    <row r="190" spans="1:6" ht="14.5" x14ac:dyDescent="0.2">
      <c r="A190" s="1452" t="s">
        <v>4198</v>
      </c>
      <c r="B190" s="1452" t="s">
        <v>4274</v>
      </c>
      <c r="C190" s="1452" t="s">
        <v>4196</v>
      </c>
      <c r="D190" s="1452" t="s">
        <v>4273</v>
      </c>
      <c r="E190" s="1451" t="s">
        <v>5208</v>
      </c>
      <c r="F190" s="1452">
        <v>22012</v>
      </c>
    </row>
    <row r="191" spans="1:6" ht="14.5" x14ac:dyDescent="0.2">
      <c r="A191" s="1452" t="s">
        <v>4198</v>
      </c>
      <c r="B191" s="1452" t="s">
        <v>4272</v>
      </c>
      <c r="C191" s="1452" t="s">
        <v>4196</v>
      </c>
      <c r="D191" s="1452" t="s">
        <v>4271</v>
      </c>
      <c r="E191" s="1451" t="s">
        <v>5209</v>
      </c>
      <c r="F191" s="1452">
        <v>22021</v>
      </c>
    </row>
    <row r="192" spans="1:6" ht="14.5" x14ac:dyDescent="0.2">
      <c r="A192" s="1452" t="s">
        <v>4198</v>
      </c>
      <c r="B192" s="1452" t="s">
        <v>4270</v>
      </c>
      <c r="C192" s="1452" t="s">
        <v>4196</v>
      </c>
      <c r="D192" s="1452" t="s">
        <v>4269</v>
      </c>
      <c r="E192" s="1451" t="s">
        <v>5210</v>
      </c>
      <c r="F192" s="1452">
        <v>22039</v>
      </c>
    </row>
    <row r="193" spans="1:6" ht="14.5" x14ac:dyDescent="0.2">
      <c r="A193" s="1452" t="s">
        <v>4198</v>
      </c>
      <c r="B193" s="1452" t="s">
        <v>4268</v>
      </c>
      <c r="C193" s="1452" t="s">
        <v>4196</v>
      </c>
      <c r="D193" s="1452" t="s">
        <v>4267</v>
      </c>
      <c r="E193" s="1451" t="s">
        <v>5211</v>
      </c>
      <c r="F193" s="1452">
        <v>22047</v>
      </c>
    </row>
    <row r="194" spans="1:6" ht="14.5" x14ac:dyDescent="0.2">
      <c r="A194" s="1452" t="s">
        <v>4198</v>
      </c>
      <c r="B194" s="1452" t="s">
        <v>4266</v>
      </c>
      <c r="C194" s="1452" t="s">
        <v>4196</v>
      </c>
      <c r="D194" s="1452" t="s">
        <v>4265</v>
      </c>
      <c r="E194" s="1451" t="s">
        <v>5212</v>
      </c>
      <c r="F194" s="1452">
        <v>22055</v>
      </c>
    </row>
    <row r="195" spans="1:6" ht="14.5" x14ac:dyDescent="0.2">
      <c r="A195" s="1452" t="s">
        <v>4198</v>
      </c>
      <c r="B195" s="1452" t="s">
        <v>4264</v>
      </c>
      <c r="C195" s="1452" t="s">
        <v>4196</v>
      </c>
      <c r="D195" s="1452" t="s">
        <v>4263</v>
      </c>
      <c r="E195" s="1451" t="s">
        <v>5213</v>
      </c>
      <c r="F195" s="1452">
        <v>22063</v>
      </c>
    </row>
    <row r="196" spans="1:6" ht="14.5" x14ac:dyDescent="0.2">
      <c r="A196" s="1452" t="s">
        <v>4198</v>
      </c>
      <c r="B196" s="1452" t="s">
        <v>4262</v>
      </c>
      <c r="C196" s="1452" t="s">
        <v>4196</v>
      </c>
      <c r="D196" s="1452" t="s">
        <v>4261</v>
      </c>
      <c r="E196" s="1451" t="s">
        <v>5214</v>
      </c>
      <c r="F196" s="1452">
        <v>22071</v>
      </c>
    </row>
    <row r="197" spans="1:6" ht="14.5" x14ac:dyDescent="0.2">
      <c r="A197" s="1452" t="s">
        <v>4198</v>
      </c>
      <c r="B197" s="1452" t="s">
        <v>4260</v>
      </c>
      <c r="C197" s="1452" t="s">
        <v>4196</v>
      </c>
      <c r="D197" s="1452" t="s">
        <v>4259</v>
      </c>
      <c r="E197" s="1451" t="s">
        <v>5215</v>
      </c>
      <c r="F197" s="1452">
        <v>22080</v>
      </c>
    </row>
    <row r="198" spans="1:6" ht="14.5" x14ac:dyDescent="0.2">
      <c r="A198" s="1452" t="s">
        <v>4198</v>
      </c>
      <c r="B198" s="1452" t="s">
        <v>4258</v>
      </c>
      <c r="C198" s="1452" t="s">
        <v>4196</v>
      </c>
      <c r="D198" s="1452" t="s">
        <v>4257</v>
      </c>
      <c r="E198" s="1451" t="s">
        <v>5216</v>
      </c>
      <c r="F198" s="1452">
        <v>22098</v>
      </c>
    </row>
    <row r="199" spans="1:6" ht="14.5" x14ac:dyDescent="0.2">
      <c r="A199" s="1452" t="s">
        <v>4198</v>
      </c>
      <c r="B199" s="1452" t="s">
        <v>4256</v>
      </c>
      <c r="C199" s="1452" t="s">
        <v>4196</v>
      </c>
      <c r="D199" s="1452" t="s">
        <v>4255</v>
      </c>
      <c r="E199" s="1451" t="s">
        <v>5217</v>
      </c>
      <c r="F199" s="1452">
        <v>22101</v>
      </c>
    </row>
    <row r="200" spans="1:6" ht="14.5" x14ac:dyDescent="0.2">
      <c r="A200" s="1452" t="s">
        <v>4198</v>
      </c>
      <c r="B200" s="1452" t="s">
        <v>4254</v>
      </c>
      <c r="C200" s="1452" t="s">
        <v>4196</v>
      </c>
      <c r="D200" s="1452" t="s">
        <v>4253</v>
      </c>
      <c r="E200" s="1451" t="s">
        <v>5218</v>
      </c>
      <c r="F200" s="1452">
        <v>23019</v>
      </c>
    </row>
    <row r="201" spans="1:6" ht="14.5" x14ac:dyDescent="0.2">
      <c r="A201" s="1452" t="s">
        <v>4198</v>
      </c>
      <c r="B201" s="1452" t="s">
        <v>4252</v>
      </c>
      <c r="C201" s="1452" t="s">
        <v>4196</v>
      </c>
      <c r="D201" s="1452" t="s">
        <v>4251</v>
      </c>
      <c r="E201" s="1451" t="s">
        <v>5219</v>
      </c>
      <c r="F201" s="1452">
        <v>23035</v>
      </c>
    </row>
    <row r="202" spans="1:6" ht="14.5" x14ac:dyDescent="0.2">
      <c r="A202" s="1452" t="s">
        <v>4198</v>
      </c>
      <c r="B202" s="1452" t="s">
        <v>4250</v>
      </c>
      <c r="C202" s="1452" t="s">
        <v>4196</v>
      </c>
      <c r="D202" s="1452" t="s">
        <v>4249</v>
      </c>
      <c r="E202" s="1451" t="s">
        <v>5220</v>
      </c>
      <c r="F202" s="1452">
        <v>23043</v>
      </c>
    </row>
    <row r="203" spans="1:6" ht="14.5" x14ac:dyDescent="0.2">
      <c r="A203" s="1452" t="s">
        <v>4198</v>
      </c>
      <c r="B203" s="1452" t="s">
        <v>4248</v>
      </c>
      <c r="C203" s="1452" t="s">
        <v>4196</v>
      </c>
      <c r="D203" s="1452" t="s">
        <v>4247</v>
      </c>
      <c r="E203" s="1451" t="s">
        <v>5221</v>
      </c>
      <c r="F203" s="1452">
        <v>23078</v>
      </c>
    </row>
    <row r="204" spans="1:6" ht="14.5" x14ac:dyDescent="0.2">
      <c r="A204" s="1452" t="s">
        <v>4198</v>
      </c>
      <c r="B204" s="1452" t="s">
        <v>4246</v>
      </c>
      <c r="C204" s="1452" t="s">
        <v>4196</v>
      </c>
      <c r="D204" s="1452" t="s">
        <v>4245</v>
      </c>
      <c r="E204" s="1451" t="s">
        <v>5222</v>
      </c>
      <c r="F204" s="1452">
        <v>23213</v>
      </c>
    </row>
    <row r="205" spans="1:6" ht="14.5" x14ac:dyDescent="0.2">
      <c r="A205" s="1452" t="s">
        <v>4198</v>
      </c>
      <c r="B205" s="1452" t="s">
        <v>4244</v>
      </c>
      <c r="C205" s="1452" t="s">
        <v>4196</v>
      </c>
      <c r="D205" s="1452" t="s">
        <v>4243</v>
      </c>
      <c r="E205" s="1451" t="s">
        <v>5223</v>
      </c>
      <c r="F205" s="1452">
        <v>23230</v>
      </c>
    </row>
    <row r="206" spans="1:6" ht="14.5" x14ac:dyDescent="0.2">
      <c r="A206" s="1452" t="s">
        <v>4198</v>
      </c>
      <c r="B206" s="1452" t="s">
        <v>4242</v>
      </c>
      <c r="C206" s="1452" t="s">
        <v>4196</v>
      </c>
      <c r="D206" s="1452" t="s">
        <v>4241</v>
      </c>
      <c r="E206" s="1451" t="s">
        <v>5224</v>
      </c>
      <c r="F206" s="1452">
        <v>23434</v>
      </c>
    </row>
    <row r="207" spans="1:6" ht="14.5" x14ac:dyDescent="0.2">
      <c r="A207" s="1452" t="s">
        <v>4198</v>
      </c>
      <c r="B207" s="1452" t="s">
        <v>4240</v>
      </c>
      <c r="C207" s="1452" t="s">
        <v>4196</v>
      </c>
      <c r="D207" s="1452" t="s">
        <v>4239</v>
      </c>
      <c r="E207" s="1451" t="s">
        <v>5225</v>
      </c>
      <c r="F207" s="1452">
        <v>23612</v>
      </c>
    </row>
    <row r="208" spans="1:6" ht="14.5" x14ac:dyDescent="0.2">
      <c r="A208" s="1452" t="s">
        <v>4198</v>
      </c>
      <c r="B208" s="1452" t="s">
        <v>4238</v>
      </c>
      <c r="C208" s="1452" t="s">
        <v>4196</v>
      </c>
      <c r="D208" s="1452" t="s">
        <v>4237</v>
      </c>
      <c r="E208" s="1451" t="s">
        <v>5226</v>
      </c>
      <c r="F208" s="1452">
        <v>23621</v>
      </c>
    </row>
    <row r="209" spans="1:6" ht="14.5" x14ac:dyDescent="0.2">
      <c r="A209" s="1452" t="s">
        <v>4198</v>
      </c>
      <c r="B209" s="1452" t="s">
        <v>4236</v>
      </c>
      <c r="C209" s="1452" t="s">
        <v>4196</v>
      </c>
      <c r="D209" s="1452" t="s">
        <v>4235</v>
      </c>
      <c r="E209" s="1451" t="s">
        <v>5227</v>
      </c>
      <c r="F209" s="1452">
        <v>23671</v>
      </c>
    </row>
    <row r="210" spans="1:6" ht="14.5" x14ac:dyDescent="0.2">
      <c r="A210" s="1452" t="s">
        <v>4198</v>
      </c>
      <c r="B210" s="1452" t="s">
        <v>4234</v>
      </c>
      <c r="C210" s="1452" t="s">
        <v>4196</v>
      </c>
      <c r="D210" s="1452" t="s">
        <v>4233</v>
      </c>
      <c r="E210" s="1451" t="s">
        <v>5228</v>
      </c>
      <c r="F210" s="1452">
        <v>23817</v>
      </c>
    </row>
    <row r="211" spans="1:6" ht="14.5" x14ac:dyDescent="0.2">
      <c r="A211" s="1452" t="s">
        <v>4198</v>
      </c>
      <c r="B211" s="1452" t="s">
        <v>4232</v>
      </c>
      <c r="C211" s="1452" t="s">
        <v>4196</v>
      </c>
      <c r="D211" s="1452" t="s">
        <v>4231</v>
      </c>
      <c r="E211" s="1451" t="s">
        <v>5229</v>
      </c>
      <c r="F211" s="1452">
        <v>23841</v>
      </c>
    </row>
    <row r="212" spans="1:6" ht="14.5" x14ac:dyDescent="0.2">
      <c r="A212" s="1452" t="s">
        <v>4198</v>
      </c>
      <c r="B212" s="1452" t="s">
        <v>4230</v>
      </c>
      <c r="C212" s="1452" t="s">
        <v>4196</v>
      </c>
      <c r="D212" s="1452" t="s">
        <v>4229</v>
      </c>
      <c r="E212" s="1451" t="s">
        <v>5230</v>
      </c>
      <c r="F212" s="1452">
        <v>23876</v>
      </c>
    </row>
    <row r="213" spans="1:6" ht="14.5" x14ac:dyDescent="0.2">
      <c r="A213" s="1452" t="s">
        <v>4198</v>
      </c>
      <c r="B213" s="1452" t="s">
        <v>4228</v>
      </c>
      <c r="C213" s="1452" t="s">
        <v>4196</v>
      </c>
      <c r="D213" s="1452" t="s">
        <v>4227</v>
      </c>
      <c r="E213" s="1451" t="s">
        <v>5231</v>
      </c>
      <c r="F213" s="1452">
        <v>24015</v>
      </c>
    </row>
    <row r="214" spans="1:6" ht="14.5" x14ac:dyDescent="0.2">
      <c r="A214" s="1452" t="s">
        <v>4198</v>
      </c>
      <c r="B214" s="1452" t="s">
        <v>4226</v>
      </c>
      <c r="C214" s="1452" t="s">
        <v>4196</v>
      </c>
      <c r="D214" s="1452" t="s">
        <v>4225</v>
      </c>
      <c r="E214" s="1451" t="s">
        <v>5232</v>
      </c>
      <c r="F214" s="1452">
        <v>24023</v>
      </c>
    </row>
    <row r="215" spans="1:6" ht="14.5" x14ac:dyDescent="0.2">
      <c r="A215" s="1452" t="s">
        <v>4198</v>
      </c>
      <c r="B215" s="1452" t="s">
        <v>4224</v>
      </c>
      <c r="C215" s="1452" t="s">
        <v>4196</v>
      </c>
      <c r="D215" s="1452" t="s">
        <v>4223</v>
      </c>
      <c r="E215" s="1451" t="s">
        <v>5233</v>
      </c>
      <c r="F215" s="1452">
        <v>24058</v>
      </c>
    </row>
    <row r="216" spans="1:6" ht="14.5" x14ac:dyDescent="0.2">
      <c r="A216" s="1452" t="s">
        <v>4198</v>
      </c>
      <c r="B216" s="1452" t="s">
        <v>4222</v>
      </c>
      <c r="C216" s="1452" t="s">
        <v>4196</v>
      </c>
      <c r="D216" s="1452" t="s">
        <v>4221</v>
      </c>
      <c r="E216" s="1451" t="s">
        <v>5234</v>
      </c>
      <c r="F216" s="1452">
        <v>24066</v>
      </c>
    </row>
    <row r="217" spans="1:6" ht="14.5" x14ac:dyDescent="0.2">
      <c r="A217" s="1452" t="s">
        <v>4198</v>
      </c>
      <c r="B217" s="1452" t="s">
        <v>4220</v>
      </c>
      <c r="C217" s="1452" t="s">
        <v>4196</v>
      </c>
      <c r="D217" s="1452" t="s">
        <v>4219</v>
      </c>
      <c r="E217" s="1451" t="s">
        <v>5235</v>
      </c>
      <c r="F217" s="1452">
        <v>24082</v>
      </c>
    </row>
    <row r="218" spans="1:6" ht="14.5" x14ac:dyDescent="0.2">
      <c r="A218" s="1452" t="s">
        <v>4198</v>
      </c>
      <c r="B218" s="1452" t="s">
        <v>4218</v>
      </c>
      <c r="C218" s="1452" t="s">
        <v>4196</v>
      </c>
      <c r="D218" s="1452" t="s">
        <v>4217</v>
      </c>
      <c r="E218" s="1451" t="s">
        <v>5236</v>
      </c>
      <c r="F218" s="1452">
        <v>24112</v>
      </c>
    </row>
    <row r="219" spans="1:6" ht="14.5" x14ac:dyDescent="0.2">
      <c r="A219" s="1452" t="s">
        <v>4198</v>
      </c>
      <c r="B219" s="1452" t="s">
        <v>4216</v>
      </c>
      <c r="C219" s="1452" t="s">
        <v>4196</v>
      </c>
      <c r="D219" s="1452" t="s">
        <v>4215</v>
      </c>
      <c r="E219" s="1451" t="s">
        <v>5237</v>
      </c>
      <c r="F219" s="1452">
        <v>24121</v>
      </c>
    </row>
    <row r="220" spans="1:6" ht="14.5" x14ac:dyDescent="0.2">
      <c r="A220" s="1452" t="s">
        <v>4198</v>
      </c>
      <c r="B220" s="1452" t="s">
        <v>4214</v>
      </c>
      <c r="C220" s="1452" t="s">
        <v>4196</v>
      </c>
      <c r="D220" s="1452" t="s">
        <v>4213</v>
      </c>
      <c r="E220" s="1451" t="s">
        <v>5238</v>
      </c>
      <c r="F220" s="1452">
        <v>24236</v>
      </c>
    </row>
    <row r="221" spans="1:6" ht="14.5" x14ac:dyDescent="0.2">
      <c r="A221" s="1452" t="s">
        <v>4198</v>
      </c>
      <c r="B221" s="1452" t="s">
        <v>4212</v>
      </c>
      <c r="C221" s="1452" t="s">
        <v>4196</v>
      </c>
      <c r="D221" s="1452" t="s">
        <v>4211</v>
      </c>
      <c r="E221" s="1451" t="s">
        <v>5239</v>
      </c>
      <c r="F221" s="1452">
        <v>24244</v>
      </c>
    </row>
    <row r="222" spans="1:6" ht="14.5" x14ac:dyDescent="0.2">
      <c r="A222" s="1452" t="s">
        <v>4198</v>
      </c>
      <c r="B222" s="1452" t="s">
        <v>4210</v>
      </c>
      <c r="C222" s="1452" t="s">
        <v>4196</v>
      </c>
      <c r="D222" s="1452" t="s">
        <v>4209</v>
      </c>
      <c r="E222" s="1451" t="s">
        <v>5240</v>
      </c>
      <c r="F222" s="1452">
        <v>24252</v>
      </c>
    </row>
    <row r="223" spans="1:6" ht="14.5" x14ac:dyDescent="0.2">
      <c r="A223" s="1452" t="s">
        <v>4198</v>
      </c>
      <c r="B223" s="1452" t="s">
        <v>4208</v>
      </c>
      <c r="C223" s="1452" t="s">
        <v>4196</v>
      </c>
      <c r="D223" s="1452" t="s">
        <v>4207</v>
      </c>
      <c r="E223" s="1451" t="s">
        <v>5241</v>
      </c>
      <c r="F223" s="1452">
        <v>24261</v>
      </c>
    </row>
    <row r="224" spans="1:6" ht="14.5" x14ac:dyDescent="0.2">
      <c r="A224" s="1452" t="s">
        <v>4198</v>
      </c>
      <c r="B224" s="1452" t="s">
        <v>4206</v>
      </c>
      <c r="C224" s="1452" t="s">
        <v>4196</v>
      </c>
      <c r="D224" s="1452" t="s">
        <v>4205</v>
      </c>
      <c r="E224" s="1451" t="s">
        <v>5242</v>
      </c>
      <c r="F224" s="1452">
        <v>24414</v>
      </c>
    </row>
    <row r="225" spans="1:6" ht="14.5" x14ac:dyDescent="0.2">
      <c r="A225" s="1452" t="s">
        <v>4198</v>
      </c>
      <c r="B225" s="1452" t="s">
        <v>4204</v>
      </c>
      <c r="C225" s="1452" t="s">
        <v>4196</v>
      </c>
      <c r="D225" s="1452" t="s">
        <v>4203</v>
      </c>
      <c r="E225" s="1451" t="s">
        <v>5243</v>
      </c>
      <c r="F225" s="1452">
        <v>24422</v>
      </c>
    </row>
    <row r="226" spans="1:6" ht="14.5" x14ac:dyDescent="0.2">
      <c r="A226" s="1452" t="s">
        <v>4198</v>
      </c>
      <c r="B226" s="1452" t="s">
        <v>4202</v>
      </c>
      <c r="C226" s="1452" t="s">
        <v>4196</v>
      </c>
      <c r="D226" s="1452" t="s">
        <v>4201</v>
      </c>
      <c r="E226" s="1451" t="s">
        <v>5244</v>
      </c>
      <c r="F226" s="1452">
        <v>24431</v>
      </c>
    </row>
    <row r="227" spans="1:6" ht="14.5" x14ac:dyDescent="0.2">
      <c r="A227" s="1452" t="s">
        <v>4198</v>
      </c>
      <c r="B227" s="1452" t="s">
        <v>2113</v>
      </c>
      <c r="C227" s="1452" t="s">
        <v>4196</v>
      </c>
      <c r="D227" s="1452" t="s">
        <v>2112</v>
      </c>
      <c r="E227" s="1451" t="s">
        <v>5245</v>
      </c>
      <c r="F227" s="1452">
        <v>24457</v>
      </c>
    </row>
    <row r="228" spans="1:6" ht="14.5" x14ac:dyDescent="0.2">
      <c r="A228" s="1452" t="s">
        <v>4198</v>
      </c>
      <c r="B228" s="1452" t="s">
        <v>4200</v>
      </c>
      <c r="C228" s="1452" t="s">
        <v>4196</v>
      </c>
      <c r="D228" s="1452" t="s">
        <v>4199</v>
      </c>
      <c r="E228" s="1451" t="s">
        <v>5246</v>
      </c>
      <c r="F228" s="1452">
        <v>24465</v>
      </c>
    </row>
    <row r="229" spans="1:6" ht="14.5" x14ac:dyDescent="0.2">
      <c r="A229" s="1452" t="s">
        <v>4198</v>
      </c>
      <c r="B229" s="1452" t="s">
        <v>4197</v>
      </c>
      <c r="C229" s="1452" t="s">
        <v>4196</v>
      </c>
      <c r="D229" s="1452" t="s">
        <v>4195</v>
      </c>
      <c r="E229" s="1451" t="s">
        <v>5247</v>
      </c>
      <c r="F229" s="1452">
        <v>24503</v>
      </c>
    </row>
    <row r="230" spans="1:6" ht="14.5" x14ac:dyDescent="0.2">
      <c r="A230" s="1449" t="s">
        <v>4132</v>
      </c>
      <c r="B230" s="1450"/>
      <c r="C230" s="1450" t="s">
        <v>4130</v>
      </c>
      <c r="D230" s="1450"/>
      <c r="E230" s="1451" t="s">
        <v>4132</v>
      </c>
      <c r="F230" s="1449">
        <v>30007</v>
      </c>
    </row>
    <row r="231" spans="1:6" ht="14.5" x14ac:dyDescent="0.2">
      <c r="A231" s="1452" t="s">
        <v>4132</v>
      </c>
      <c r="B231" s="1452" t="s">
        <v>4194</v>
      </c>
      <c r="C231" s="1452" t="s">
        <v>4130</v>
      </c>
      <c r="D231" s="1452" t="s">
        <v>4193</v>
      </c>
      <c r="E231" s="1451" t="s">
        <v>5248</v>
      </c>
      <c r="F231" s="1452">
        <v>32018</v>
      </c>
    </row>
    <row r="232" spans="1:6" ht="14.5" x14ac:dyDescent="0.2">
      <c r="A232" s="1452" t="s">
        <v>4132</v>
      </c>
      <c r="B232" s="1452" t="s">
        <v>4192</v>
      </c>
      <c r="C232" s="1452" t="s">
        <v>4130</v>
      </c>
      <c r="D232" s="1452" t="s">
        <v>4191</v>
      </c>
      <c r="E232" s="1451" t="s">
        <v>5249</v>
      </c>
      <c r="F232" s="1452">
        <v>32026</v>
      </c>
    </row>
    <row r="233" spans="1:6" ht="14.5" x14ac:dyDescent="0.2">
      <c r="A233" s="1452" t="s">
        <v>4132</v>
      </c>
      <c r="B233" s="1452" t="s">
        <v>4190</v>
      </c>
      <c r="C233" s="1452" t="s">
        <v>4130</v>
      </c>
      <c r="D233" s="1452" t="s">
        <v>4189</v>
      </c>
      <c r="E233" s="1451" t="s">
        <v>5250</v>
      </c>
      <c r="F233" s="1452">
        <v>32034</v>
      </c>
    </row>
    <row r="234" spans="1:6" ht="14.5" x14ac:dyDescent="0.2">
      <c r="A234" s="1452" t="s">
        <v>4132</v>
      </c>
      <c r="B234" s="1452" t="s">
        <v>4188</v>
      </c>
      <c r="C234" s="1452" t="s">
        <v>4130</v>
      </c>
      <c r="D234" s="1452" t="s">
        <v>4187</v>
      </c>
      <c r="E234" s="1451" t="s">
        <v>5251</v>
      </c>
      <c r="F234" s="1452">
        <v>32051</v>
      </c>
    </row>
    <row r="235" spans="1:6" ht="14.5" x14ac:dyDescent="0.2">
      <c r="A235" s="1452" t="s">
        <v>4132</v>
      </c>
      <c r="B235" s="1452" t="s">
        <v>4186</v>
      </c>
      <c r="C235" s="1452" t="s">
        <v>4130</v>
      </c>
      <c r="D235" s="1452" t="s">
        <v>4185</v>
      </c>
      <c r="E235" s="1451" t="s">
        <v>5252</v>
      </c>
      <c r="F235" s="1452">
        <v>32069</v>
      </c>
    </row>
    <row r="236" spans="1:6" ht="14.5" x14ac:dyDescent="0.2">
      <c r="A236" s="1452" t="s">
        <v>4132</v>
      </c>
      <c r="B236" s="1452" t="s">
        <v>4184</v>
      </c>
      <c r="C236" s="1452" t="s">
        <v>4130</v>
      </c>
      <c r="D236" s="1452" t="s">
        <v>4183</v>
      </c>
      <c r="E236" s="1451" t="s">
        <v>5253</v>
      </c>
      <c r="F236" s="1452">
        <v>32077</v>
      </c>
    </row>
    <row r="237" spans="1:6" ht="14.5" x14ac:dyDescent="0.2">
      <c r="A237" s="1452" t="s">
        <v>4132</v>
      </c>
      <c r="B237" s="1452" t="s">
        <v>4182</v>
      </c>
      <c r="C237" s="1452" t="s">
        <v>4130</v>
      </c>
      <c r="D237" s="1452" t="s">
        <v>4181</v>
      </c>
      <c r="E237" s="1451" t="s">
        <v>5254</v>
      </c>
      <c r="F237" s="1452">
        <v>32085</v>
      </c>
    </row>
    <row r="238" spans="1:6" ht="14.5" x14ac:dyDescent="0.2">
      <c r="A238" s="1452" t="s">
        <v>4132</v>
      </c>
      <c r="B238" s="1452" t="s">
        <v>4180</v>
      </c>
      <c r="C238" s="1452" t="s">
        <v>4130</v>
      </c>
      <c r="D238" s="1452" t="s">
        <v>4179</v>
      </c>
      <c r="E238" s="1451" t="s">
        <v>5255</v>
      </c>
      <c r="F238" s="1452">
        <v>32093</v>
      </c>
    </row>
    <row r="239" spans="1:6" ht="14.5" x14ac:dyDescent="0.2">
      <c r="A239" s="1452" t="s">
        <v>4132</v>
      </c>
      <c r="B239" s="1452" t="s">
        <v>4178</v>
      </c>
      <c r="C239" s="1452" t="s">
        <v>4130</v>
      </c>
      <c r="D239" s="1452" t="s">
        <v>4177</v>
      </c>
      <c r="E239" s="1451" t="s">
        <v>5256</v>
      </c>
      <c r="F239" s="1452">
        <v>32107</v>
      </c>
    </row>
    <row r="240" spans="1:6" ht="14.5" x14ac:dyDescent="0.2">
      <c r="A240" s="1452" t="s">
        <v>4132</v>
      </c>
      <c r="B240" s="1452" t="s">
        <v>4176</v>
      </c>
      <c r="C240" s="1452" t="s">
        <v>4130</v>
      </c>
      <c r="D240" s="1452" t="s">
        <v>4175</v>
      </c>
      <c r="E240" s="1451" t="s">
        <v>5257</v>
      </c>
      <c r="F240" s="1452">
        <v>32115</v>
      </c>
    </row>
    <row r="241" spans="1:6" ht="14.5" x14ac:dyDescent="0.2">
      <c r="A241" s="1452" t="s">
        <v>4132</v>
      </c>
      <c r="B241" s="1452" t="s">
        <v>4174</v>
      </c>
      <c r="C241" s="1452" t="s">
        <v>4130</v>
      </c>
      <c r="D241" s="1452" t="s">
        <v>4173</v>
      </c>
      <c r="E241" s="1451" t="s">
        <v>5258</v>
      </c>
      <c r="F241" s="1452">
        <v>32131</v>
      </c>
    </row>
    <row r="242" spans="1:6" ht="14.5" x14ac:dyDescent="0.2">
      <c r="A242" s="1452" t="s">
        <v>4132</v>
      </c>
      <c r="B242" s="1452" t="s">
        <v>4172</v>
      </c>
      <c r="C242" s="1452" t="s">
        <v>4130</v>
      </c>
      <c r="D242" s="1452" t="s">
        <v>4171</v>
      </c>
      <c r="E242" s="1451" t="s">
        <v>5259</v>
      </c>
      <c r="F242" s="1452">
        <v>32140</v>
      </c>
    </row>
    <row r="243" spans="1:6" ht="14.5" x14ac:dyDescent="0.2">
      <c r="A243" s="1452" t="s">
        <v>4132</v>
      </c>
      <c r="B243" s="1452" t="s">
        <v>4170</v>
      </c>
      <c r="C243" s="1452" t="s">
        <v>4130</v>
      </c>
      <c r="D243" s="1452" t="s">
        <v>4169</v>
      </c>
      <c r="E243" s="1451" t="s">
        <v>5260</v>
      </c>
      <c r="F243" s="1452">
        <v>32158</v>
      </c>
    </row>
    <row r="244" spans="1:6" ht="14.5" x14ac:dyDescent="0.2">
      <c r="A244" s="1452" t="s">
        <v>4132</v>
      </c>
      <c r="B244" s="1452" t="s">
        <v>5261</v>
      </c>
      <c r="C244" s="1452" t="s">
        <v>4130</v>
      </c>
      <c r="D244" s="1452" t="s">
        <v>5262</v>
      </c>
      <c r="E244" s="1451" t="s">
        <v>5263</v>
      </c>
      <c r="F244" s="1452">
        <v>32166</v>
      </c>
    </row>
    <row r="245" spans="1:6" ht="14.5" x14ac:dyDescent="0.2">
      <c r="A245" s="1452" t="s">
        <v>4132</v>
      </c>
      <c r="B245" s="1452" t="s">
        <v>4168</v>
      </c>
      <c r="C245" s="1452" t="s">
        <v>4130</v>
      </c>
      <c r="D245" s="1452" t="s">
        <v>4167</v>
      </c>
      <c r="E245" s="1451" t="s">
        <v>5264</v>
      </c>
      <c r="F245" s="1452">
        <v>33014</v>
      </c>
    </row>
    <row r="246" spans="1:6" ht="14.5" x14ac:dyDescent="0.2">
      <c r="A246" s="1452" t="s">
        <v>4132</v>
      </c>
      <c r="B246" s="1452" t="s">
        <v>4166</v>
      </c>
      <c r="C246" s="1452" t="s">
        <v>4130</v>
      </c>
      <c r="D246" s="1452" t="s">
        <v>4165</v>
      </c>
      <c r="E246" s="1451" t="s">
        <v>5265</v>
      </c>
      <c r="F246" s="1452">
        <v>33022</v>
      </c>
    </row>
    <row r="247" spans="1:6" ht="14.5" x14ac:dyDescent="0.2">
      <c r="A247" s="1452" t="s">
        <v>4132</v>
      </c>
      <c r="B247" s="1452" t="s">
        <v>4164</v>
      </c>
      <c r="C247" s="1452" t="s">
        <v>4130</v>
      </c>
      <c r="D247" s="1452" t="s">
        <v>4163</v>
      </c>
      <c r="E247" s="1451" t="s">
        <v>5266</v>
      </c>
      <c r="F247" s="1452">
        <v>33031</v>
      </c>
    </row>
    <row r="248" spans="1:6" ht="14.5" x14ac:dyDescent="0.2">
      <c r="A248" s="1452" t="s">
        <v>4132</v>
      </c>
      <c r="B248" s="1452" t="s">
        <v>4162</v>
      </c>
      <c r="C248" s="1452" t="s">
        <v>4130</v>
      </c>
      <c r="D248" s="1452" t="s">
        <v>4161</v>
      </c>
      <c r="E248" s="1451" t="s">
        <v>5267</v>
      </c>
      <c r="F248" s="1452">
        <v>33219</v>
      </c>
    </row>
    <row r="249" spans="1:6" ht="14.5" x14ac:dyDescent="0.2">
      <c r="A249" s="1452" t="s">
        <v>4132</v>
      </c>
      <c r="B249" s="1452" t="s">
        <v>4160</v>
      </c>
      <c r="C249" s="1452" t="s">
        <v>4130</v>
      </c>
      <c r="D249" s="1452" t="s">
        <v>4159</v>
      </c>
      <c r="E249" s="1451" t="s">
        <v>5268</v>
      </c>
      <c r="F249" s="1452">
        <v>33227</v>
      </c>
    </row>
    <row r="250" spans="1:6" ht="14.5" x14ac:dyDescent="0.2">
      <c r="A250" s="1452" t="s">
        <v>4132</v>
      </c>
      <c r="B250" s="1452" t="s">
        <v>4158</v>
      </c>
      <c r="C250" s="1452" t="s">
        <v>4130</v>
      </c>
      <c r="D250" s="1452" t="s">
        <v>4157</v>
      </c>
      <c r="E250" s="1451" t="s">
        <v>5269</v>
      </c>
      <c r="F250" s="1452">
        <v>33669</v>
      </c>
    </row>
    <row r="251" spans="1:6" ht="14.5" x14ac:dyDescent="0.2">
      <c r="A251" s="1452" t="s">
        <v>4132</v>
      </c>
      <c r="B251" s="1452" t="s">
        <v>4156</v>
      </c>
      <c r="C251" s="1452" t="s">
        <v>4130</v>
      </c>
      <c r="D251" s="1452" t="s">
        <v>4155</v>
      </c>
      <c r="E251" s="1451" t="s">
        <v>5270</v>
      </c>
      <c r="F251" s="1452">
        <v>33812</v>
      </c>
    </row>
    <row r="252" spans="1:6" ht="14.5" x14ac:dyDescent="0.2">
      <c r="A252" s="1452" t="s">
        <v>4132</v>
      </c>
      <c r="B252" s="1452" t="s">
        <v>4154</v>
      </c>
      <c r="C252" s="1452" t="s">
        <v>4130</v>
      </c>
      <c r="D252" s="1452" t="s">
        <v>4153</v>
      </c>
      <c r="E252" s="1451" t="s">
        <v>5271</v>
      </c>
      <c r="F252" s="1452">
        <v>34029</v>
      </c>
    </row>
    <row r="253" spans="1:6" ht="14.5" x14ac:dyDescent="0.2">
      <c r="A253" s="1452" t="s">
        <v>4132</v>
      </c>
      <c r="B253" s="1452" t="s">
        <v>4152</v>
      </c>
      <c r="C253" s="1452" t="s">
        <v>4130</v>
      </c>
      <c r="D253" s="1452" t="s">
        <v>4151</v>
      </c>
      <c r="E253" s="1451" t="s">
        <v>5272</v>
      </c>
      <c r="F253" s="1452">
        <v>34410</v>
      </c>
    </row>
    <row r="254" spans="1:6" ht="14.5" x14ac:dyDescent="0.2">
      <c r="A254" s="1452" t="s">
        <v>4132</v>
      </c>
      <c r="B254" s="1452" t="s">
        <v>4150</v>
      </c>
      <c r="C254" s="1452" t="s">
        <v>4130</v>
      </c>
      <c r="D254" s="1452" t="s">
        <v>4149</v>
      </c>
      <c r="E254" s="1451" t="s">
        <v>5273</v>
      </c>
      <c r="F254" s="1452">
        <v>34614</v>
      </c>
    </row>
    <row r="255" spans="1:6" ht="14.5" x14ac:dyDescent="0.2">
      <c r="A255" s="1452" t="s">
        <v>4132</v>
      </c>
      <c r="B255" s="1452" t="s">
        <v>4148</v>
      </c>
      <c r="C255" s="1452" t="s">
        <v>4130</v>
      </c>
      <c r="D255" s="1452" t="s">
        <v>4147</v>
      </c>
      <c r="E255" s="1451" t="s">
        <v>5274</v>
      </c>
      <c r="F255" s="1452">
        <v>34827</v>
      </c>
    </row>
    <row r="256" spans="1:6" ht="14.5" x14ac:dyDescent="0.2">
      <c r="A256" s="1452" t="s">
        <v>4132</v>
      </c>
      <c r="B256" s="1452" t="s">
        <v>4146</v>
      </c>
      <c r="C256" s="1452" t="s">
        <v>4130</v>
      </c>
      <c r="D256" s="1452" t="s">
        <v>4145</v>
      </c>
      <c r="E256" s="1451" t="s">
        <v>5275</v>
      </c>
      <c r="F256" s="1452">
        <v>34835</v>
      </c>
    </row>
    <row r="257" spans="1:6" ht="14.5" x14ac:dyDescent="0.2">
      <c r="A257" s="1452" t="s">
        <v>4132</v>
      </c>
      <c r="B257" s="1452" t="s">
        <v>4144</v>
      </c>
      <c r="C257" s="1452" t="s">
        <v>4130</v>
      </c>
      <c r="D257" s="1452" t="s">
        <v>4143</v>
      </c>
      <c r="E257" s="1451" t="s">
        <v>5276</v>
      </c>
      <c r="F257" s="1452">
        <v>34843</v>
      </c>
    </row>
    <row r="258" spans="1:6" ht="14.5" x14ac:dyDescent="0.2">
      <c r="A258" s="1452" t="s">
        <v>4132</v>
      </c>
      <c r="B258" s="1452" t="s">
        <v>4142</v>
      </c>
      <c r="C258" s="1452" t="s">
        <v>4130</v>
      </c>
      <c r="D258" s="1452" t="s">
        <v>4141</v>
      </c>
      <c r="E258" s="1451" t="s">
        <v>5277</v>
      </c>
      <c r="F258" s="1452">
        <v>34851</v>
      </c>
    </row>
    <row r="259" spans="1:6" ht="14.5" x14ac:dyDescent="0.2">
      <c r="A259" s="1452" t="s">
        <v>4132</v>
      </c>
      <c r="B259" s="1452" t="s">
        <v>4140</v>
      </c>
      <c r="C259" s="1452" t="s">
        <v>4130</v>
      </c>
      <c r="D259" s="1452" t="s">
        <v>4139</v>
      </c>
      <c r="E259" s="1451" t="s">
        <v>5278</v>
      </c>
      <c r="F259" s="1452">
        <v>35017</v>
      </c>
    </row>
    <row r="260" spans="1:6" ht="14.5" x14ac:dyDescent="0.2">
      <c r="A260" s="1452" t="s">
        <v>4132</v>
      </c>
      <c r="B260" s="1452" t="s">
        <v>4138</v>
      </c>
      <c r="C260" s="1452" t="s">
        <v>4130</v>
      </c>
      <c r="D260" s="1452" t="s">
        <v>4137</v>
      </c>
      <c r="E260" s="1451" t="s">
        <v>5279</v>
      </c>
      <c r="F260" s="1452">
        <v>35033</v>
      </c>
    </row>
    <row r="261" spans="1:6" ht="14.5" x14ac:dyDescent="0.2">
      <c r="A261" s="1452" t="s">
        <v>4132</v>
      </c>
      <c r="B261" s="1452" t="s">
        <v>4136</v>
      </c>
      <c r="C261" s="1452" t="s">
        <v>4130</v>
      </c>
      <c r="D261" s="1452" t="s">
        <v>4135</v>
      </c>
      <c r="E261" s="1451" t="s">
        <v>5280</v>
      </c>
      <c r="F261" s="1452">
        <v>35068</v>
      </c>
    </row>
    <row r="262" spans="1:6" ht="14.5" x14ac:dyDescent="0.2">
      <c r="A262" s="1452" t="s">
        <v>4132</v>
      </c>
      <c r="B262" s="1452" t="s">
        <v>4134</v>
      </c>
      <c r="C262" s="1452" t="s">
        <v>4130</v>
      </c>
      <c r="D262" s="1452" t="s">
        <v>4133</v>
      </c>
      <c r="E262" s="1451" t="s">
        <v>5281</v>
      </c>
      <c r="F262" s="1452">
        <v>35076</v>
      </c>
    </row>
    <row r="263" spans="1:6" ht="14.5" x14ac:dyDescent="0.2">
      <c r="A263" s="1452" t="s">
        <v>4132</v>
      </c>
      <c r="B263" s="1452" t="s">
        <v>4131</v>
      </c>
      <c r="C263" s="1452" t="s">
        <v>4130</v>
      </c>
      <c r="D263" s="1452" t="s">
        <v>4129</v>
      </c>
      <c r="E263" s="1451" t="s">
        <v>5282</v>
      </c>
      <c r="F263" s="1452">
        <v>35246</v>
      </c>
    </row>
    <row r="264" spans="1:6" ht="14.5" x14ac:dyDescent="0.2">
      <c r="A264" s="1449" t="s">
        <v>4066</v>
      </c>
      <c r="B264" s="1450"/>
      <c r="C264" s="1450" t="s">
        <v>4064</v>
      </c>
      <c r="D264" s="1450"/>
      <c r="E264" s="1451" t="s">
        <v>4066</v>
      </c>
      <c r="F264" s="1449">
        <v>40002</v>
      </c>
    </row>
    <row r="265" spans="1:6" ht="14.5" x14ac:dyDescent="0.2">
      <c r="A265" s="1452" t="s">
        <v>4066</v>
      </c>
      <c r="B265" s="1452" t="s">
        <v>4128</v>
      </c>
      <c r="C265" s="1452" t="s">
        <v>4064</v>
      </c>
      <c r="D265" s="1452" t="s">
        <v>4127</v>
      </c>
      <c r="E265" s="1451" t="s">
        <v>5283</v>
      </c>
      <c r="F265" s="1452">
        <v>41009</v>
      </c>
    </row>
    <row r="266" spans="1:6" ht="14.5" x14ac:dyDescent="0.2">
      <c r="A266" s="1452" t="s">
        <v>4066</v>
      </c>
      <c r="B266" s="1452" t="s">
        <v>4126</v>
      </c>
      <c r="C266" s="1452" t="s">
        <v>4064</v>
      </c>
      <c r="D266" s="1452" t="s">
        <v>4125</v>
      </c>
      <c r="E266" s="1451" t="s">
        <v>5284</v>
      </c>
      <c r="F266" s="1452">
        <v>42021</v>
      </c>
    </row>
    <row r="267" spans="1:6" ht="14.5" x14ac:dyDescent="0.2">
      <c r="A267" s="1452" t="s">
        <v>4066</v>
      </c>
      <c r="B267" s="1452" t="s">
        <v>4124</v>
      </c>
      <c r="C267" s="1452" t="s">
        <v>4064</v>
      </c>
      <c r="D267" s="1452" t="s">
        <v>4123</v>
      </c>
      <c r="E267" s="1451" t="s">
        <v>5285</v>
      </c>
      <c r="F267" s="1452">
        <v>42030</v>
      </c>
    </row>
    <row r="268" spans="1:6" ht="14.5" x14ac:dyDescent="0.2">
      <c r="A268" s="1452" t="s">
        <v>4066</v>
      </c>
      <c r="B268" s="1452" t="s">
        <v>4122</v>
      </c>
      <c r="C268" s="1452" t="s">
        <v>4064</v>
      </c>
      <c r="D268" s="1452" t="s">
        <v>4121</v>
      </c>
      <c r="E268" s="1451" t="s">
        <v>5286</v>
      </c>
      <c r="F268" s="1452">
        <v>42056</v>
      </c>
    </row>
    <row r="269" spans="1:6" ht="14.5" x14ac:dyDescent="0.2">
      <c r="A269" s="1452" t="s">
        <v>4066</v>
      </c>
      <c r="B269" s="1452" t="s">
        <v>4120</v>
      </c>
      <c r="C269" s="1452" t="s">
        <v>4064</v>
      </c>
      <c r="D269" s="1452" t="s">
        <v>4119</v>
      </c>
      <c r="E269" s="1451" t="s">
        <v>5287</v>
      </c>
      <c r="F269" s="1452">
        <v>42064</v>
      </c>
    </row>
    <row r="270" spans="1:6" ht="14.5" x14ac:dyDescent="0.2">
      <c r="A270" s="1452" t="s">
        <v>4066</v>
      </c>
      <c r="B270" s="1452" t="s">
        <v>4118</v>
      </c>
      <c r="C270" s="1452" t="s">
        <v>4064</v>
      </c>
      <c r="D270" s="1452" t="s">
        <v>4117</v>
      </c>
      <c r="E270" s="1451" t="s">
        <v>5288</v>
      </c>
      <c r="F270" s="1452">
        <v>42072</v>
      </c>
    </row>
    <row r="271" spans="1:6" ht="14.5" x14ac:dyDescent="0.2">
      <c r="A271" s="1452" t="s">
        <v>4066</v>
      </c>
      <c r="B271" s="1452" t="s">
        <v>4116</v>
      </c>
      <c r="C271" s="1452" t="s">
        <v>4064</v>
      </c>
      <c r="D271" s="1452" t="s">
        <v>4115</v>
      </c>
      <c r="E271" s="1451" t="s">
        <v>5289</v>
      </c>
      <c r="F271" s="1452">
        <v>42081</v>
      </c>
    </row>
    <row r="272" spans="1:6" ht="14.5" x14ac:dyDescent="0.2">
      <c r="A272" s="1452" t="s">
        <v>4066</v>
      </c>
      <c r="B272" s="1452" t="s">
        <v>4114</v>
      </c>
      <c r="C272" s="1452" t="s">
        <v>4064</v>
      </c>
      <c r="D272" s="1452" t="s">
        <v>4113</v>
      </c>
      <c r="E272" s="1451" t="s">
        <v>5290</v>
      </c>
      <c r="F272" s="1452">
        <v>42099</v>
      </c>
    </row>
    <row r="273" spans="1:6" ht="14.5" x14ac:dyDescent="0.2">
      <c r="A273" s="1452" t="s">
        <v>4066</v>
      </c>
      <c r="B273" s="1452" t="s">
        <v>4112</v>
      </c>
      <c r="C273" s="1452" t="s">
        <v>4064</v>
      </c>
      <c r="D273" s="1452" t="s">
        <v>4111</v>
      </c>
      <c r="E273" s="1451" t="s">
        <v>5291</v>
      </c>
      <c r="F273" s="1452">
        <v>42111</v>
      </c>
    </row>
    <row r="274" spans="1:6" ht="14.5" x14ac:dyDescent="0.2">
      <c r="A274" s="1452" t="s">
        <v>4066</v>
      </c>
      <c r="B274" s="1452" t="s">
        <v>4110</v>
      </c>
      <c r="C274" s="1452" t="s">
        <v>4064</v>
      </c>
      <c r="D274" s="1452" t="s">
        <v>4109</v>
      </c>
      <c r="E274" s="1451" t="s">
        <v>5292</v>
      </c>
      <c r="F274" s="1452">
        <v>42129</v>
      </c>
    </row>
    <row r="275" spans="1:6" ht="14.5" x14ac:dyDescent="0.2">
      <c r="A275" s="1452" t="s">
        <v>4066</v>
      </c>
      <c r="B275" s="1452" t="s">
        <v>4108</v>
      </c>
      <c r="C275" s="1452" t="s">
        <v>4064</v>
      </c>
      <c r="D275" s="1452" t="s">
        <v>4107</v>
      </c>
      <c r="E275" s="1451" t="s">
        <v>5293</v>
      </c>
      <c r="F275" s="1452">
        <v>42137</v>
      </c>
    </row>
    <row r="276" spans="1:6" ht="14.5" x14ac:dyDescent="0.2">
      <c r="A276" s="1452" t="s">
        <v>4066</v>
      </c>
      <c r="B276" s="1452" t="s">
        <v>4106</v>
      </c>
      <c r="C276" s="1452" t="s">
        <v>4064</v>
      </c>
      <c r="D276" s="1452" t="s">
        <v>4105</v>
      </c>
      <c r="E276" s="1451" t="s">
        <v>5294</v>
      </c>
      <c r="F276" s="1452">
        <v>42145</v>
      </c>
    </row>
    <row r="277" spans="1:6" ht="14.5" x14ac:dyDescent="0.2">
      <c r="A277" s="1452" t="s">
        <v>4066</v>
      </c>
      <c r="B277" s="1452" t="s">
        <v>4104</v>
      </c>
      <c r="C277" s="1452" t="s">
        <v>4064</v>
      </c>
      <c r="D277" s="1452" t="s">
        <v>4103</v>
      </c>
      <c r="E277" s="1451" t="s">
        <v>5295</v>
      </c>
      <c r="F277" s="1452">
        <v>42153</v>
      </c>
    </row>
    <row r="278" spans="1:6" ht="14.5" x14ac:dyDescent="0.2">
      <c r="A278" s="1452" t="s">
        <v>4066</v>
      </c>
      <c r="B278" s="1452" t="s">
        <v>5296</v>
      </c>
      <c r="C278" s="1452" t="s">
        <v>4064</v>
      </c>
      <c r="D278" s="1452" t="s">
        <v>5297</v>
      </c>
      <c r="E278" s="1451" t="s">
        <v>5298</v>
      </c>
      <c r="F278" s="1452">
        <v>42161</v>
      </c>
    </row>
    <row r="279" spans="1:6" ht="14.5" x14ac:dyDescent="0.2">
      <c r="A279" s="1452" t="s">
        <v>4066</v>
      </c>
      <c r="B279" s="1452" t="s">
        <v>4102</v>
      </c>
      <c r="C279" s="1452" t="s">
        <v>4064</v>
      </c>
      <c r="D279" s="1452" t="s">
        <v>4101</v>
      </c>
      <c r="E279" s="1451" t="s">
        <v>5299</v>
      </c>
      <c r="F279" s="1452">
        <v>43010</v>
      </c>
    </row>
    <row r="280" spans="1:6" ht="14.5" x14ac:dyDescent="0.2">
      <c r="A280" s="1452" t="s">
        <v>4066</v>
      </c>
      <c r="B280" s="1452" t="s">
        <v>4100</v>
      </c>
      <c r="C280" s="1452" t="s">
        <v>4064</v>
      </c>
      <c r="D280" s="1452" t="s">
        <v>4099</v>
      </c>
      <c r="E280" s="1451" t="s">
        <v>5300</v>
      </c>
      <c r="F280" s="1452">
        <v>43028</v>
      </c>
    </row>
    <row r="281" spans="1:6" ht="14.5" x14ac:dyDescent="0.2">
      <c r="A281" s="1452" t="s">
        <v>4066</v>
      </c>
      <c r="B281" s="1452" t="s">
        <v>4098</v>
      </c>
      <c r="C281" s="1452" t="s">
        <v>4064</v>
      </c>
      <c r="D281" s="1452" t="s">
        <v>4097</v>
      </c>
      <c r="E281" s="1451" t="s">
        <v>5301</v>
      </c>
      <c r="F281" s="1452">
        <v>43214</v>
      </c>
    </row>
    <row r="282" spans="1:6" ht="14.5" x14ac:dyDescent="0.2">
      <c r="A282" s="1452" t="s">
        <v>4066</v>
      </c>
      <c r="B282" s="1452" t="s">
        <v>4096</v>
      </c>
      <c r="C282" s="1452" t="s">
        <v>4064</v>
      </c>
      <c r="D282" s="1452" t="s">
        <v>4095</v>
      </c>
      <c r="E282" s="1451" t="s">
        <v>5302</v>
      </c>
      <c r="F282" s="1452">
        <v>43222</v>
      </c>
    </row>
    <row r="283" spans="1:6" ht="14.5" x14ac:dyDescent="0.2">
      <c r="A283" s="1452" t="s">
        <v>4066</v>
      </c>
      <c r="B283" s="1452" t="s">
        <v>4094</v>
      </c>
      <c r="C283" s="1452" t="s">
        <v>4064</v>
      </c>
      <c r="D283" s="1452" t="s">
        <v>4093</v>
      </c>
      <c r="E283" s="1451" t="s">
        <v>5303</v>
      </c>
      <c r="F283" s="1452">
        <v>43231</v>
      </c>
    </row>
    <row r="284" spans="1:6" ht="14.5" x14ac:dyDescent="0.2">
      <c r="A284" s="1452" t="s">
        <v>4066</v>
      </c>
      <c r="B284" s="1452" t="s">
        <v>1628</v>
      </c>
      <c r="C284" s="1452" t="s">
        <v>4064</v>
      </c>
      <c r="D284" s="1452" t="s">
        <v>1627</v>
      </c>
      <c r="E284" s="1451" t="s">
        <v>5304</v>
      </c>
      <c r="F284" s="1452">
        <v>43249</v>
      </c>
    </row>
    <row r="285" spans="1:6" ht="14.5" x14ac:dyDescent="0.2">
      <c r="A285" s="1452" t="s">
        <v>4066</v>
      </c>
      <c r="B285" s="1452" t="s">
        <v>4092</v>
      </c>
      <c r="C285" s="1452" t="s">
        <v>4064</v>
      </c>
      <c r="D285" s="1452" t="s">
        <v>4091</v>
      </c>
      <c r="E285" s="1451" t="s">
        <v>5305</v>
      </c>
      <c r="F285" s="1452">
        <v>43419</v>
      </c>
    </row>
    <row r="286" spans="1:6" ht="14.5" x14ac:dyDescent="0.2">
      <c r="A286" s="1452" t="s">
        <v>4066</v>
      </c>
      <c r="B286" s="1452" t="s">
        <v>4090</v>
      </c>
      <c r="C286" s="1452" t="s">
        <v>4064</v>
      </c>
      <c r="D286" s="1452" t="s">
        <v>4089</v>
      </c>
      <c r="E286" s="1451" t="s">
        <v>5306</v>
      </c>
      <c r="F286" s="1452">
        <v>43613</v>
      </c>
    </row>
    <row r="287" spans="1:6" ht="14.5" x14ac:dyDescent="0.2">
      <c r="A287" s="1452" t="s">
        <v>4066</v>
      </c>
      <c r="B287" s="1452" t="s">
        <v>4088</v>
      </c>
      <c r="C287" s="1452" t="s">
        <v>4064</v>
      </c>
      <c r="D287" s="1452" t="s">
        <v>4087</v>
      </c>
      <c r="E287" s="1451" t="s">
        <v>5307</v>
      </c>
      <c r="F287" s="1452">
        <v>43621</v>
      </c>
    </row>
    <row r="288" spans="1:6" ht="14.5" x14ac:dyDescent="0.2">
      <c r="A288" s="1452" t="s">
        <v>4066</v>
      </c>
      <c r="B288" s="1452" t="s">
        <v>4086</v>
      </c>
      <c r="C288" s="1452" t="s">
        <v>4064</v>
      </c>
      <c r="D288" s="1452" t="s">
        <v>4085</v>
      </c>
      <c r="E288" s="1451" t="s">
        <v>5308</v>
      </c>
      <c r="F288" s="1452">
        <v>44016</v>
      </c>
    </row>
    <row r="289" spans="1:6" ht="14.5" x14ac:dyDescent="0.2">
      <c r="A289" s="1452" t="s">
        <v>4066</v>
      </c>
      <c r="B289" s="1452" t="s">
        <v>4084</v>
      </c>
      <c r="C289" s="1452" t="s">
        <v>4064</v>
      </c>
      <c r="D289" s="1452" t="s">
        <v>4083</v>
      </c>
      <c r="E289" s="1451" t="s">
        <v>5309</v>
      </c>
      <c r="F289" s="1452">
        <v>44041</v>
      </c>
    </row>
    <row r="290" spans="1:6" ht="14.5" x14ac:dyDescent="0.2">
      <c r="A290" s="1452" t="s">
        <v>4066</v>
      </c>
      <c r="B290" s="1452" t="s">
        <v>4082</v>
      </c>
      <c r="C290" s="1452" t="s">
        <v>4064</v>
      </c>
      <c r="D290" s="1452" t="s">
        <v>4081</v>
      </c>
      <c r="E290" s="1451" t="s">
        <v>5310</v>
      </c>
      <c r="F290" s="1452">
        <v>44067</v>
      </c>
    </row>
    <row r="291" spans="1:6" ht="14.5" x14ac:dyDescent="0.2">
      <c r="A291" s="1452" t="s">
        <v>4066</v>
      </c>
      <c r="B291" s="1452" t="s">
        <v>4080</v>
      </c>
      <c r="C291" s="1452" t="s">
        <v>4064</v>
      </c>
      <c r="D291" s="1452" t="s">
        <v>4079</v>
      </c>
      <c r="E291" s="1451" t="s">
        <v>5311</v>
      </c>
      <c r="F291" s="1452">
        <v>44211</v>
      </c>
    </row>
    <row r="292" spans="1:6" ht="14.5" x14ac:dyDescent="0.2">
      <c r="A292" s="1452" t="s">
        <v>4066</v>
      </c>
      <c r="B292" s="1452" t="s">
        <v>4078</v>
      </c>
      <c r="C292" s="1452" t="s">
        <v>4064</v>
      </c>
      <c r="D292" s="1452" t="s">
        <v>4077</v>
      </c>
      <c r="E292" s="1451" t="s">
        <v>5312</v>
      </c>
      <c r="F292" s="1452">
        <v>44229</v>
      </c>
    </row>
    <row r="293" spans="1:6" ht="14.5" x14ac:dyDescent="0.2">
      <c r="A293" s="1452" t="s">
        <v>4066</v>
      </c>
      <c r="B293" s="1452" t="s">
        <v>4076</v>
      </c>
      <c r="C293" s="1452" t="s">
        <v>4064</v>
      </c>
      <c r="D293" s="1452" t="s">
        <v>4075</v>
      </c>
      <c r="E293" s="1451" t="s">
        <v>5313</v>
      </c>
      <c r="F293" s="1452">
        <v>44245</v>
      </c>
    </row>
    <row r="294" spans="1:6" ht="14.5" x14ac:dyDescent="0.2">
      <c r="A294" s="1452" t="s">
        <v>4066</v>
      </c>
      <c r="B294" s="1452" t="s">
        <v>4074</v>
      </c>
      <c r="C294" s="1452" t="s">
        <v>4064</v>
      </c>
      <c r="D294" s="1452" t="s">
        <v>4073</v>
      </c>
      <c r="E294" s="1451" t="s">
        <v>5314</v>
      </c>
      <c r="F294" s="1452">
        <v>44440</v>
      </c>
    </row>
    <row r="295" spans="1:6" ht="14.5" x14ac:dyDescent="0.2">
      <c r="A295" s="1452" t="s">
        <v>4066</v>
      </c>
      <c r="B295" s="1452" t="s">
        <v>4072</v>
      </c>
      <c r="C295" s="1452" t="s">
        <v>4064</v>
      </c>
      <c r="D295" s="1452" t="s">
        <v>4071</v>
      </c>
      <c r="E295" s="1451" t="s">
        <v>5315</v>
      </c>
      <c r="F295" s="1452">
        <v>44458</v>
      </c>
    </row>
    <row r="296" spans="1:6" ht="14.5" x14ac:dyDescent="0.2">
      <c r="A296" s="1452" t="s">
        <v>4066</v>
      </c>
      <c r="B296" s="1452" t="s">
        <v>4070</v>
      </c>
      <c r="C296" s="1452" t="s">
        <v>4064</v>
      </c>
      <c r="D296" s="1452" t="s">
        <v>4069</v>
      </c>
      <c r="E296" s="1451" t="s">
        <v>5316</v>
      </c>
      <c r="F296" s="1452">
        <v>45012</v>
      </c>
    </row>
    <row r="297" spans="1:6" ht="14.5" x14ac:dyDescent="0.2">
      <c r="A297" s="1452" t="s">
        <v>4066</v>
      </c>
      <c r="B297" s="1452" t="s">
        <v>1494</v>
      </c>
      <c r="C297" s="1452" t="s">
        <v>4064</v>
      </c>
      <c r="D297" s="1452" t="s">
        <v>1493</v>
      </c>
      <c r="E297" s="1451" t="s">
        <v>5317</v>
      </c>
      <c r="F297" s="1452">
        <v>45055</v>
      </c>
    </row>
    <row r="298" spans="1:6" ht="14.5" x14ac:dyDescent="0.2">
      <c r="A298" s="1452" t="s">
        <v>4066</v>
      </c>
      <c r="B298" s="1452" t="s">
        <v>4068</v>
      </c>
      <c r="C298" s="1452" t="s">
        <v>4064</v>
      </c>
      <c r="D298" s="1452" t="s">
        <v>4067</v>
      </c>
      <c r="E298" s="1451" t="s">
        <v>5318</v>
      </c>
      <c r="F298" s="1452">
        <v>45811</v>
      </c>
    </row>
    <row r="299" spans="1:6" ht="14.5" x14ac:dyDescent="0.2">
      <c r="A299" s="1452" t="s">
        <v>4066</v>
      </c>
      <c r="B299" s="1452" t="s">
        <v>4065</v>
      </c>
      <c r="C299" s="1452" t="s">
        <v>4064</v>
      </c>
      <c r="D299" s="1452" t="s">
        <v>4063</v>
      </c>
      <c r="E299" s="1451" t="s">
        <v>5319</v>
      </c>
      <c r="F299" s="1452">
        <v>46060</v>
      </c>
    </row>
    <row r="300" spans="1:6" ht="14.5" x14ac:dyDescent="0.2">
      <c r="A300" s="1449" t="s">
        <v>4016</v>
      </c>
      <c r="B300" s="1450"/>
      <c r="C300" s="1450" t="s">
        <v>4014</v>
      </c>
      <c r="D300" s="1450"/>
      <c r="E300" s="1451" t="s">
        <v>4016</v>
      </c>
      <c r="F300" s="1449">
        <v>50008</v>
      </c>
    </row>
    <row r="301" spans="1:6" ht="14.5" x14ac:dyDescent="0.2">
      <c r="A301" s="1452" t="s">
        <v>4016</v>
      </c>
      <c r="B301" s="1452" t="s">
        <v>4062</v>
      </c>
      <c r="C301" s="1452" t="s">
        <v>4014</v>
      </c>
      <c r="D301" s="1452" t="s">
        <v>4061</v>
      </c>
      <c r="E301" s="1451" t="s">
        <v>5320</v>
      </c>
      <c r="F301" s="1452">
        <v>52019</v>
      </c>
    </row>
    <row r="302" spans="1:6" ht="14.5" x14ac:dyDescent="0.2">
      <c r="A302" s="1452" t="s">
        <v>4016</v>
      </c>
      <c r="B302" s="1452" t="s">
        <v>4060</v>
      </c>
      <c r="C302" s="1452" t="s">
        <v>4014</v>
      </c>
      <c r="D302" s="1452" t="s">
        <v>4059</v>
      </c>
      <c r="E302" s="1451" t="s">
        <v>5321</v>
      </c>
      <c r="F302" s="1452">
        <v>52027</v>
      </c>
    </row>
    <row r="303" spans="1:6" ht="14.5" x14ac:dyDescent="0.2">
      <c r="A303" s="1452" t="s">
        <v>4016</v>
      </c>
      <c r="B303" s="1452" t="s">
        <v>4058</v>
      </c>
      <c r="C303" s="1452" t="s">
        <v>4014</v>
      </c>
      <c r="D303" s="1452" t="s">
        <v>4057</v>
      </c>
      <c r="E303" s="1451" t="s">
        <v>5322</v>
      </c>
      <c r="F303" s="1452">
        <v>52035</v>
      </c>
    </row>
    <row r="304" spans="1:6" ht="14.5" x14ac:dyDescent="0.2">
      <c r="A304" s="1452" t="s">
        <v>4016</v>
      </c>
      <c r="B304" s="1452" t="s">
        <v>4056</v>
      </c>
      <c r="C304" s="1452" t="s">
        <v>4014</v>
      </c>
      <c r="D304" s="1452" t="s">
        <v>4055</v>
      </c>
      <c r="E304" s="1451" t="s">
        <v>5323</v>
      </c>
      <c r="F304" s="1452">
        <v>52043</v>
      </c>
    </row>
    <row r="305" spans="1:6" ht="14.5" x14ac:dyDescent="0.2">
      <c r="A305" s="1452" t="s">
        <v>4016</v>
      </c>
      <c r="B305" s="1452" t="s">
        <v>4054</v>
      </c>
      <c r="C305" s="1452" t="s">
        <v>4014</v>
      </c>
      <c r="D305" s="1452" t="s">
        <v>4053</v>
      </c>
      <c r="E305" s="1451" t="s">
        <v>5324</v>
      </c>
      <c r="F305" s="1452">
        <v>52060</v>
      </c>
    </row>
    <row r="306" spans="1:6" ht="14.5" x14ac:dyDescent="0.2">
      <c r="A306" s="1452" t="s">
        <v>4016</v>
      </c>
      <c r="B306" s="1452" t="s">
        <v>4052</v>
      </c>
      <c r="C306" s="1452" t="s">
        <v>4014</v>
      </c>
      <c r="D306" s="1452" t="s">
        <v>4051</v>
      </c>
      <c r="E306" s="1451" t="s">
        <v>5325</v>
      </c>
      <c r="F306" s="1452">
        <v>52078</v>
      </c>
    </row>
    <row r="307" spans="1:6" ht="14.5" x14ac:dyDescent="0.2">
      <c r="A307" s="1452" t="s">
        <v>4016</v>
      </c>
      <c r="B307" s="1452" t="s">
        <v>4050</v>
      </c>
      <c r="C307" s="1452" t="s">
        <v>4014</v>
      </c>
      <c r="D307" s="1452" t="s">
        <v>4049</v>
      </c>
      <c r="E307" s="1451" t="s">
        <v>5326</v>
      </c>
      <c r="F307" s="1452">
        <v>52094</v>
      </c>
    </row>
    <row r="308" spans="1:6" ht="14.5" x14ac:dyDescent="0.2">
      <c r="A308" s="1452" t="s">
        <v>4016</v>
      </c>
      <c r="B308" s="1452" t="s">
        <v>4048</v>
      </c>
      <c r="C308" s="1452" t="s">
        <v>4014</v>
      </c>
      <c r="D308" s="1452" t="s">
        <v>4047</v>
      </c>
      <c r="E308" s="1451" t="s">
        <v>5327</v>
      </c>
      <c r="F308" s="1452">
        <v>52108</v>
      </c>
    </row>
    <row r="309" spans="1:6" ht="14.5" x14ac:dyDescent="0.2">
      <c r="A309" s="1452" t="s">
        <v>4016</v>
      </c>
      <c r="B309" s="1452" t="s">
        <v>4046</v>
      </c>
      <c r="C309" s="1452" t="s">
        <v>4014</v>
      </c>
      <c r="D309" s="1452" t="s">
        <v>4045</v>
      </c>
      <c r="E309" s="1451" t="s">
        <v>5328</v>
      </c>
      <c r="F309" s="1452">
        <v>52116</v>
      </c>
    </row>
    <row r="310" spans="1:6" ht="14.5" x14ac:dyDescent="0.2">
      <c r="A310" s="1452" t="s">
        <v>4016</v>
      </c>
      <c r="B310" s="1452" t="s">
        <v>4044</v>
      </c>
      <c r="C310" s="1452" t="s">
        <v>4014</v>
      </c>
      <c r="D310" s="1452" t="s">
        <v>4043</v>
      </c>
      <c r="E310" s="1451" t="s">
        <v>5329</v>
      </c>
      <c r="F310" s="1452">
        <v>52124</v>
      </c>
    </row>
    <row r="311" spans="1:6" ht="14.5" x14ac:dyDescent="0.2">
      <c r="A311" s="1452" t="s">
        <v>4016</v>
      </c>
      <c r="B311" s="1452" t="s">
        <v>4042</v>
      </c>
      <c r="C311" s="1452" t="s">
        <v>4014</v>
      </c>
      <c r="D311" s="1452" t="s">
        <v>4041</v>
      </c>
      <c r="E311" s="1451" t="s">
        <v>5330</v>
      </c>
      <c r="F311" s="1452">
        <v>52132</v>
      </c>
    </row>
    <row r="312" spans="1:6" ht="14.5" x14ac:dyDescent="0.2">
      <c r="A312" s="1452" t="s">
        <v>4016</v>
      </c>
      <c r="B312" s="1452" t="s">
        <v>4040</v>
      </c>
      <c r="C312" s="1452" t="s">
        <v>4014</v>
      </c>
      <c r="D312" s="1452" t="s">
        <v>4039</v>
      </c>
      <c r="E312" s="1451" t="s">
        <v>5331</v>
      </c>
      <c r="F312" s="1452">
        <v>52141</v>
      </c>
    </row>
    <row r="313" spans="1:6" ht="14.5" x14ac:dyDescent="0.2">
      <c r="A313" s="1452" t="s">
        <v>4016</v>
      </c>
      <c r="B313" s="1452" t="s">
        <v>4038</v>
      </c>
      <c r="C313" s="1452" t="s">
        <v>4014</v>
      </c>
      <c r="D313" s="1452" t="s">
        <v>4037</v>
      </c>
      <c r="E313" s="1451" t="s">
        <v>5332</v>
      </c>
      <c r="F313" s="1452">
        <v>52159</v>
      </c>
    </row>
    <row r="314" spans="1:6" ht="14.5" x14ac:dyDescent="0.2">
      <c r="A314" s="1452" t="s">
        <v>4016</v>
      </c>
      <c r="B314" s="1452" t="s">
        <v>4036</v>
      </c>
      <c r="C314" s="1452" t="s">
        <v>4014</v>
      </c>
      <c r="D314" s="1452" t="s">
        <v>4035</v>
      </c>
      <c r="E314" s="1451" t="s">
        <v>5333</v>
      </c>
      <c r="F314" s="1452">
        <v>53031</v>
      </c>
    </row>
    <row r="315" spans="1:6" ht="14.5" x14ac:dyDescent="0.2">
      <c r="A315" s="1452" t="s">
        <v>4016</v>
      </c>
      <c r="B315" s="1452" t="s">
        <v>4034</v>
      </c>
      <c r="C315" s="1452" t="s">
        <v>4014</v>
      </c>
      <c r="D315" s="1452" t="s">
        <v>4033</v>
      </c>
      <c r="E315" s="1451" t="s">
        <v>5334</v>
      </c>
      <c r="F315" s="1452">
        <v>53279</v>
      </c>
    </row>
    <row r="316" spans="1:6" ht="14.5" x14ac:dyDescent="0.2">
      <c r="A316" s="1452" t="s">
        <v>4016</v>
      </c>
      <c r="B316" s="1452" t="s">
        <v>4032</v>
      </c>
      <c r="C316" s="1452" t="s">
        <v>4014</v>
      </c>
      <c r="D316" s="1452" t="s">
        <v>4031</v>
      </c>
      <c r="E316" s="1451" t="s">
        <v>5335</v>
      </c>
      <c r="F316" s="1452">
        <v>53465</v>
      </c>
    </row>
    <row r="317" spans="1:6" ht="14.5" x14ac:dyDescent="0.2">
      <c r="A317" s="1452" t="s">
        <v>4016</v>
      </c>
      <c r="B317" s="1452" t="s">
        <v>4030</v>
      </c>
      <c r="C317" s="1452" t="s">
        <v>4014</v>
      </c>
      <c r="D317" s="1452" t="s">
        <v>4029</v>
      </c>
      <c r="E317" s="1451" t="s">
        <v>5336</v>
      </c>
      <c r="F317" s="1452">
        <v>53481</v>
      </c>
    </row>
    <row r="318" spans="1:6" ht="14.5" x14ac:dyDescent="0.2">
      <c r="A318" s="1452" t="s">
        <v>4016</v>
      </c>
      <c r="B318" s="1452" t="s">
        <v>4028</v>
      </c>
      <c r="C318" s="1452" t="s">
        <v>4014</v>
      </c>
      <c r="D318" s="1452" t="s">
        <v>4027</v>
      </c>
      <c r="E318" s="1451" t="s">
        <v>5337</v>
      </c>
      <c r="F318" s="1452">
        <v>53490</v>
      </c>
    </row>
    <row r="319" spans="1:6" ht="14.5" x14ac:dyDescent="0.2">
      <c r="A319" s="1452" t="s">
        <v>4016</v>
      </c>
      <c r="B319" s="1452" t="s">
        <v>4026</v>
      </c>
      <c r="C319" s="1452" t="s">
        <v>4014</v>
      </c>
      <c r="D319" s="1452" t="s">
        <v>4025</v>
      </c>
      <c r="E319" s="1451" t="s">
        <v>5338</v>
      </c>
      <c r="F319" s="1452">
        <v>53619</v>
      </c>
    </row>
    <row r="320" spans="1:6" ht="14.5" x14ac:dyDescent="0.2">
      <c r="A320" s="1452" t="s">
        <v>4016</v>
      </c>
      <c r="B320" s="1452" t="s">
        <v>4024</v>
      </c>
      <c r="C320" s="1452" t="s">
        <v>4014</v>
      </c>
      <c r="D320" s="1452" t="s">
        <v>4023</v>
      </c>
      <c r="E320" s="1451" t="s">
        <v>5339</v>
      </c>
      <c r="F320" s="1452">
        <v>53635</v>
      </c>
    </row>
    <row r="321" spans="1:6" ht="14.5" x14ac:dyDescent="0.2">
      <c r="A321" s="1452" t="s">
        <v>4016</v>
      </c>
      <c r="B321" s="1452" t="s">
        <v>4022</v>
      </c>
      <c r="C321" s="1452" t="s">
        <v>4014</v>
      </c>
      <c r="D321" s="1452" t="s">
        <v>4021</v>
      </c>
      <c r="E321" s="1451" t="s">
        <v>5340</v>
      </c>
      <c r="F321" s="1452">
        <v>53660</v>
      </c>
    </row>
    <row r="322" spans="1:6" ht="14.5" x14ac:dyDescent="0.2">
      <c r="A322" s="1452" t="s">
        <v>4016</v>
      </c>
      <c r="B322" s="1452" t="s">
        <v>4020</v>
      </c>
      <c r="C322" s="1452" t="s">
        <v>4014</v>
      </c>
      <c r="D322" s="1452" t="s">
        <v>4019</v>
      </c>
      <c r="E322" s="1451" t="s">
        <v>5341</v>
      </c>
      <c r="F322" s="1452">
        <v>53686</v>
      </c>
    </row>
    <row r="323" spans="1:6" ht="14.5" x14ac:dyDescent="0.2">
      <c r="A323" s="1452" t="s">
        <v>4016</v>
      </c>
      <c r="B323" s="1452" t="s">
        <v>1350</v>
      </c>
      <c r="C323" s="1452" t="s">
        <v>4014</v>
      </c>
      <c r="D323" s="1452" t="s">
        <v>1349</v>
      </c>
      <c r="E323" s="1451" t="s">
        <v>5342</v>
      </c>
      <c r="F323" s="1452">
        <v>54348</v>
      </c>
    </row>
    <row r="324" spans="1:6" ht="14.5" x14ac:dyDescent="0.2">
      <c r="A324" s="1452" t="s">
        <v>4016</v>
      </c>
      <c r="B324" s="1452" t="s">
        <v>4018</v>
      </c>
      <c r="C324" s="1452" t="s">
        <v>4014</v>
      </c>
      <c r="D324" s="1452" t="s">
        <v>4017</v>
      </c>
      <c r="E324" s="1451" t="s">
        <v>5343</v>
      </c>
      <c r="F324" s="1452">
        <v>54631</v>
      </c>
    </row>
    <row r="325" spans="1:6" ht="14.5" x14ac:dyDescent="0.2">
      <c r="A325" s="1452" t="s">
        <v>4016</v>
      </c>
      <c r="B325" s="1452" t="s">
        <v>4015</v>
      </c>
      <c r="C325" s="1452" t="s">
        <v>4014</v>
      </c>
      <c r="D325" s="1452" t="s">
        <v>4013</v>
      </c>
      <c r="E325" s="1451" t="s">
        <v>5344</v>
      </c>
      <c r="F325" s="1452">
        <v>54640</v>
      </c>
    </row>
    <row r="326" spans="1:6" ht="14.5" x14ac:dyDescent="0.2">
      <c r="A326" s="1449" t="s">
        <v>3952</v>
      </c>
      <c r="B326" s="1450"/>
      <c r="C326" s="1450" t="s">
        <v>3950</v>
      </c>
      <c r="D326" s="1450"/>
      <c r="E326" s="1451" t="s">
        <v>3952</v>
      </c>
      <c r="F326" s="1449">
        <v>60003</v>
      </c>
    </row>
    <row r="327" spans="1:6" ht="14.5" x14ac:dyDescent="0.2">
      <c r="A327" s="1452" t="s">
        <v>3952</v>
      </c>
      <c r="B327" s="1452" t="s">
        <v>4012</v>
      </c>
      <c r="C327" s="1452" t="s">
        <v>3950</v>
      </c>
      <c r="D327" s="1452" t="s">
        <v>2817</v>
      </c>
      <c r="E327" s="1451" t="s">
        <v>5345</v>
      </c>
      <c r="F327" s="1452">
        <v>62014</v>
      </c>
    </row>
    <row r="328" spans="1:6" ht="14.5" x14ac:dyDescent="0.2">
      <c r="A328" s="1452" t="s">
        <v>3952</v>
      </c>
      <c r="B328" s="1452" t="s">
        <v>4011</v>
      </c>
      <c r="C328" s="1452" t="s">
        <v>3950</v>
      </c>
      <c r="D328" s="1452" t="s">
        <v>4010</v>
      </c>
      <c r="E328" s="1451" t="s">
        <v>5346</v>
      </c>
      <c r="F328" s="1452">
        <v>62022</v>
      </c>
    </row>
    <row r="329" spans="1:6" ht="14.5" x14ac:dyDescent="0.2">
      <c r="A329" s="1452" t="s">
        <v>3952</v>
      </c>
      <c r="B329" s="1452" t="s">
        <v>4009</v>
      </c>
      <c r="C329" s="1452" t="s">
        <v>3950</v>
      </c>
      <c r="D329" s="1452" t="s">
        <v>4008</v>
      </c>
      <c r="E329" s="1451" t="s">
        <v>5347</v>
      </c>
      <c r="F329" s="1452">
        <v>62031</v>
      </c>
    </row>
    <row r="330" spans="1:6" ht="14.5" x14ac:dyDescent="0.2">
      <c r="A330" s="1452" t="s">
        <v>3952</v>
      </c>
      <c r="B330" s="1452" t="s">
        <v>4007</v>
      </c>
      <c r="C330" s="1452" t="s">
        <v>3950</v>
      </c>
      <c r="D330" s="1452" t="s">
        <v>4006</v>
      </c>
      <c r="E330" s="1451" t="s">
        <v>5348</v>
      </c>
      <c r="F330" s="1452">
        <v>62049</v>
      </c>
    </row>
    <row r="331" spans="1:6" ht="14.5" x14ac:dyDescent="0.2">
      <c r="A331" s="1452" t="s">
        <v>3952</v>
      </c>
      <c r="B331" s="1452" t="s">
        <v>4005</v>
      </c>
      <c r="C331" s="1452" t="s">
        <v>3950</v>
      </c>
      <c r="D331" s="1452" t="s">
        <v>4004</v>
      </c>
      <c r="E331" s="1451" t="s">
        <v>5349</v>
      </c>
      <c r="F331" s="1452">
        <v>62057</v>
      </c>
    </row>
    <row r="332" spans="1:6" ht="14.5" x14ac:dyDescent="0.2">
      <c r="A332" s="1452" t="s">
        <v>3952</v>
      </c>
      <c r="B332" s="1452" t="s">
        <v>4003</v>
      </c>
      <c r="C332" s="1452" t="s">
        <v>3950</v>
      </c>
      <c r="D332" s="1452" t="s">
        <v>4002</v>
      </c>
      <c r="E332" s="1451" t="s">
        <v>5350</v>
      </c>
      <c r="F332" s="1452">
        <v>62065</v>
      </c>
    </row>
    <row r="333" spans="1:6" ht="14.5" x14ac:dyDescent="0.2">
      <c r="A333" s="1452" t="s">
        <v>3952</v>
      </c>
      <c r="B333" s="1452" t="s">
        <v>4001</v>
      </c>
      <c r="C333" s="1452" t="s">
        <v>3950</v>
      </c>
      <c r="D333" s="1452" t="s">
        <v>4000</v>
      </c>
      <c r="E333" s="1451" t="s">
        <v>5351</v>
      </c>
      <c r="F333" s="1452">
        <v>62073</v>
      </c>
    </row>
    <row r="334" spans="1:6" ht="14.5" x14ac:dyDescent="0.2">
      <c r="A334" s="1452" t="s">
        <v>3952</v>
      </c>
      <c r="B334" s="1452" t="s">
        <v>3999</v>
      </c>
      <c r="C334" s="1452" t="s">
        <v>3950</v>
      </c>
      <c r="D334" s="1452" t="s">
        <v>3998</v>
      </c>
      <c r="E334" s="1451" t="s">
        <v>5352</v>
      </c>
      <c r="F334" s="1452">
        <v>62081</v>
      </c>
    </row>
    <row r="335" spans="1:6" ht="14.5" x14ac:dyDescent="0.2">
      <c r="A335" s="1452" t="s">
        <v>3952</v>
      </c>
      <c r="B335" s="1452" t="s">
        <v>3997</v>
      </c>
      <c r="C335" s="1452" t="s">
        <v>3950</v>
      </c>
      <c r="D335" s="1452" t="s">
        <v>3996</v>
      </c>
      <c r="E335" s="1451" t="s">
        <v>5353</v>
      </c>
      <c r="F335" s="1452">
        <v>62090</v>
      </c>
    </row>
    <row r="336" spans="1:6" ht="14.5" x14ac:dyDescent="0.2">
      <c r="A336" s="1452" t="s">
        <v>3952</v>
      </c>
      <c r="B336" s="1452" t="s">
        <v>3995</v>
      </c>
      <c r="C336" s="1452" t="s">
        <v>3950</v>
      </c>
      <c r="D336" s="1452" t="s">
        <v>3994</v>
      </c>
      <c r="E336" s="1451" t="s">
        <v>5354</v>
      </c>
      <c r="F336" s="1452">
        <v>62103</v>
      </c>
    </row>
    <row r="337" spans="1:6" ht="14.5" x14ac:dyDescent="0.2">
      <c r="A337" s="1452" t="s">
        <v>3952</v>
      </c>
      <c r="B337" s="1452" t="s">
        <v>3993</v>
      </c>
      <c r="C337" s="1452" t="s">
        <v>3950</v>
      </c>
      <c r="D337" s="1452" t="s">
        <v>3992</v>
      </c>
      <c r="E337" s="1451" t="s">
        <v>5355</v>
      </c>
      <c r="F337" s="1452">
        <v>62111</v>
      </c>
    </row>
    <row r="338" spans="1:6" ht="14.5" x14ac:dyDescent="0.2">
      <c r="A338" s="1452" t="s">
        <v>3952</v>
      </c>
      <c r="B338" s="1452" t="s">
        <v>3991</v>
      </c>
      <c r="C338" s="1452" t="s">
        <v>3950</v>
      </c>
      <c r="D338" s="1452" t="s">
        <v>3990</v>
      </c>
      <c r="E338" s="1451" t="s">
        <v>5356</v>
      </c>
      <c r="F338" s="1452">
        <v>62120</v>
      </c>
    </row>
    <row r="339" spans="1:6" ht="14.5" x14ac:dyDescent="0.2">
      <c r="A339" s="1452" t="s">
        <v>3952</v>
      </c>
      <c r="B339" s="1452" t="s">
        <v>3989</v>
      </c>
      <c r="C339" s="1452" t="s">
        <v>3950</v>
      </c>
      <c r="D339" s="1452" t="s">
        <v>3988</v>
      </c>
      <c r="E339" s="1451" t="s">
        <v>5357</v>
      </c>
      <c r="F339" s="1452">
        <v>62138</v>
      </c>
    </row>
    <row r="340" spans="1:6" ht="14.5" x14ac:dyDescent="0.2">
      <c r="A340" s="1452" t="s">
        <v>3952</v>
      </c>
      <c r="B340" s="1452" t="s">
        <v>3987</v>
      </c>
      <c r="C340" s="1452" t="s">
        <v>3950</v>
      </c>
      <c r="D340" s="1452" t="s">
        <v>3986</v>
      </c>
      <c r="E340" s="1451" t="s">
        <v>5358</v>
      </c>
      <c r="F340" s="1452">
        <v>63011</v>
      </c>
    </row>
    <row r="341" spans="1:6" ht="14.5" x14ac:dyDescent="0.2">
      <c r="A341" s="1452" t="s">
        <v>3952</v>
      </c>
      <c r="B341" s="1452" t="s">
        <v>3985</v>
      </c>
      <c r="C341" s="1452" t="s">
        <v>3950</v>
      </c>
      <c r="D341" s="1452" t="s">
        <v>3984</v>
      </c>
      <c r="E341" s="1451" t="s">
        <v>5359</v>
      </c>
      <c r="F341" s="1452">
        <v>63029</v>
      </c>
    </row>
    <row r="342" spans="1:6" ht="14.5" x14ac:dyDescent="0.2">
      <c r="A342" s="1452" t="s">
        <v>3952</v>
      </c>
      <c r="B342" s="1452" t="s">
        <v>3983</v>
      </c>
      <c r="C342" s="1452" t="s">
        <v>3950</v>
      </c>
      <c r="D342" s="1452" t="s">
        <v>3982</v>
      </c>
      <c r="E342" s="1451" t="s">
        <v>5360</v>
      </c>
      <c r="F342" s="1452">
        <v>63215</v>
      </c>
    </row>
    <row r="343" spans="1:6" ht="14.5" x14ac:dyDescent="0.2">
      <c r="A343" s="1452" t="s">
        <v>3952</v>
      </c>
      <c r="B343" s="1452" t="s">
        <v>3981</v>
      </c>
      <c r="C343" s="1452" t="s">
        <v>3950</v>
      </c>
      <c r="D343" s="1452" t="s">
        <v>3980</v>
      </c>
      <c r="E343" s="1451" t="s">
        <v>5361</v>
      </c>
      <c r="F343" s="1452">
        <v>63223</v>
      </c>
    </row>
    <row r="344" spans="1:6" ht="14.5" x14ac:dyDescent="0.2">
      <c r="A344" s="1452" t="s">
        <v>3952</v>
      </c>
      <c r="B344" s="1452" t="s">
        <v>2555</v>
      </c>
      <c r="C344" s="1452" t="s">
        <v>3950</v>
      </c>
      <c r="D344" s="1452" t="s">
        <v>3120</v>
      </c>
      <c r="E344" s="1451" t="s">
        <v>5362</v>
      </c>
      <c r="F344" s="1452">
        <v>63231</v>
      </c>
    </row>
    <row r="345" spans="1:6" ht="14.5" x14ac:dyDescent="0.2">
      <c r="A345" s="1452" t="s">
        <v>3952</v>
      </c>
      <c r="B345" s="1452" t="s">
        <v>3979</v>
      </c>
      <c r="C345" s="1452" t="s">
        <v>3950</v>
      </c>
      <c r="D345" s="1452" t="s">
        <v>3978</v>
      </c>
      <c r="E345" s="1451" t="s">
        <v>5363</v>
      </c>
      <c r="F345" s="1452">
        <v>63240</v>
      </c>
    </row>
    <row r="346" spans="1:6" ht="14.5" x14ac:dyDescent="0.2">
      <c r="A346" s="1452" t="s">
        <v>3952</v>
      </c>
      <c r="B346" s="1452" t="s">
        <v>3977</v>
      </c>
      <c r="C346" s="1452" t="s">
        <v>3950</v>
      </c>
      <c r="D346" s="1452" t="s">
        <v>3976</v>
      </c>
      <c r="E346" s="1451" t="s">
        <v>5364</v>
      </c>
      <c r="F346" s="1452">
        <v>63410</v>
      </c>
    </row>
    <row r="347" spans="1:6" ht="14.5" x14ac:dyDescent="0.2">
      <c r="A347" s="1452" t="s">
        <v>3952</v>
      </c>
      <c r="B347" s="1452" t="s">
        <v>3886</v>
      </c>
      <c r="C347" s="1452" t="s">
        <v>3950</v>
      </c>
      <c r="D347" s="1452" t="s">
        <v>3885</v>
      </c>
      <c r="E347" s="1451" t="s">
        <v>5365</v>
      </c>
      <c r="F347" s="1452">
        <v>63614</v>
      </c>
    </row>
    <row r="348" spans="1:6" ht="14.5" x14ac:dyDescent="0.2">
      <c r="A348" s="1452" t="s">
        <v>3952</v>
      </c>
      <c r="B348" s="1452" t="s">
        <v>3975</v>
      </c>
      <c r="C348" s="1452" t="s">
        <v>3950</v>
      </c>
      <c r="D348" s="1452" t="s">
        <v>3974</v>
      </c>
      <c r="E348" s="1451" t="s">
        <v>5366</v>
      </c>
      <c r="F348" s="1452">
        <v>63622</v>
      </c>
    </row>
    <row r="349" spans="1:6" ht="14.5" x14ac:dyDescent="0.2">
      <c r="A349" s="1452" t="s">
        <v>3952</v>
      </c>
      <c r="B349" s="1452" t="s">
        <v>3973</v>
      </c>
      <c r="C349" s="1452" t="s">
        <v>3950</v>
      </c>
      <c r="D349" s="1452" t="s">
        <v>3972</v>
      </c>
      <c r="E349" s="1451" t="s">
        <v>5367</v>
      </c>
      <c r="F349" s="1452">
        <v>63631</v>
      </c>
    </row>
    <row r="350" spans="1:6" ht="14.5" x14ac:dyDescent="0.2">
      <c r="A350" s="1452" t="s">
        <v>3952</v>
      </c>
      <c r="B350" s="1452" t="s">
        <v>3971</v>
      </c>
      <c r="C350" s="1452" t="s">
        <v>3950</v>
      </c>
      <c r="D350" s="1452" t="s">
        <v>3970</v>
      </c>
      <c r="E350" s="1451" t="s">
        <v>5368</v>
      </c>
      <c r="F350" s="1452">
        <v>63649</v>
      </c>
    </row>
    <row r="351" spans="1:6" ht="14.5" x14ac:dyDescent="0.2">
      <c r="A351" s="1452" t="s">
        <v>3952</v>
      </c>
      <c r="B351" s="1452" t="s">
        <v>3969</v>
      </c>
      <c r="C351" s="1452" t="s">
        <v>3950</v>
      </c>
      <c r="D351" s="1452" t="s">
        <v>3968</v>
      </c>
      <c r="E351" s="1451" t="s">
        <v>5369</v>
      </c>
      <c r="F351" s="1452">
        <v>63657</v>
      </c>
    </row>
    <row r="352" spans="1:6" ht="14.5" x14ac:dyDescent="0.2">
      <c r="A352" s="1452" t="s">
        <v>3952</v>
      </c>
      <c r="B352" s="1452" t="s">
        <v>3967</v>
      </c>
      <c r="C352" s="1452" t="s">
        <v>3950</v>
      </c>
      <c r="D352" s="1452" t="s">
        <v>3966</v>
      </c>
      <c r="E352" s="1451" t="s">
        <v>5370</v>
      </c>
      <c r="F352" s="1452">
        <v>63665</v>
      </c>
    </row>
    <row r="353" spans="1:6" ht="14.5" x14ac:dyDescent="0.2">
      <c r="A353" s="1452" t="s">
        <v>3952</v>
      </c>
      <c r="B353" s="1452" t="s">
        <v>3965</v>
      </c>
      <c r="C353" s="1452" t="s">
        <v>3950</v>
      </c>
      <c r="D353" s="1452" t="s">
        <v>3964</v>
      </c>
      <c r="E353" s="1451" t="s">
        <v>5371</v>
      </c>
      <c r="F353" s="1452">
        <v>63673</v>
      </c>
    </row>
    <row r="354" spans="1:6" ht="14.5" x14ac:dyDescent="0.2">
      <c r="A354" s="1452" t="s">
        <v>3952</v>
      </c>
      <c r="B354" s="1452" t="s">
        <v>3963</v>
      </c>
      <c r="C354" s="1452" t="s">
        <v>3950</v>
      </c>
      <c r="D354" s="1452" t="s">
        <v>3962</v>
      </c>
      <c r="E354" s="1451" t="s">
        <v>5372</v>
      </c>
      <c r="F354" s="1452">
        <v>63819</v>
      </c>
    </row>
    <row r="355" spans="1:6" ht="14.5" x14ac:dyDescent="0.2">
      <c r="A355" s="1452" t="s">
        <v>3952</v>
      </c>
      <c r="B355" s="1452" t="s">
        <v>2246</v>
      </c>
      <c r="C355" s="1452" t="s">
        <v>3950</v>
      </c>
      <c r="D355" s="1452" t="s">
        <v>3961</v>
      </c>
      <c r="E355" s="1451" t="s">
        <v>5373</v>
      </c>
      <c r="F355" s="1452">
        <v>63827</v>
      </c>
    </row>
    <row r="356" spans="1:6" ht="14.5" x14ac:dyDescent="0.2">
      <c r="A356" s="1452" t="s">
        <v>3952</v>
      </c>
      <c r="B356" s="1452" t="s">
        <v>1479</v>
      </c>
      <c r="C356" s="1452" t="s">
        <v>3950</v>
      </c>
      <c r="D356" s="1452" t="s">
        <v>1478</v>
      </c>
      <c r="E356" s="1451" t="s">
        <v>5374</v>
      </c>
      <c r="F356" s="1452">
        <v>64017</v>
      </c>
    </row>
    <row r="357" spans="1:6" ht="14.5" x14ac:dyDescent="0.2">
      <c r="A357" s="1452" t="s">
        <v>3952</v>
      </c>
      <c r="B357" s="1452" t="s">
        <v>3960</v>
      </c>
      <c r="C357" s="1452" t="s">
        <v>3950</v>
      </c>
      <c r="D357" s="1452" t="s">
        <v>3959</v>
      </c>
      <c r="E357" s="1451" t="s">
        <v>5375</v>
      </c>
      <c r="F357" s="1452">
        <v>64025</v>
      </c>
    </row>
    <row r="358" spans="1:6" ht="14.5" x14ac:dyDescent="0.2">
      <c r="A358" s="1452" t="s">
        <v>3952</v>
      </c>
      <c r="B358" s="1452" t="s">
        <v>3958</v>
      </c>
      <c r="C358" s="1452" t="s">
        <v>3950</v>
      </c>
      <c r="D358" s="1452" t="s">
        <v>3957</v>
      </c>
      <c r="E358" s="1451" t="s">
        <v>5376</v>
      </c>
      <c r="F358" s="1452">
        <v>64033</v>
      </c>
    </row>
    <row r="359" spans="1:6" ht="14.5" x14ac:dyDescent="0.2">
      <c r="A359" s="1452" t="s">
        <v>3952</v>
      </c>
      <c r="B359" s="1452" t="s">
        <v>3956</v>
      </c>
      <c r="C359" s="1452" t="s">
        <v>3950</v>
      </c>
      <c r="D359" s="1452" t="s">
        <v>3955</v>
      </c>
      <c r="E359" s="1451" t="s">
        <v>5377</v>
      </c>
      <c r="F359" s="1452">
        <v>64262</v>
      </c>
    </row>
    <row r="360" spans="1:6" ht="14.5" x14ac:dyDescent="0.2">
      <c r="A360" s="1452" t="s">
        <v>3952</v>
      </c>
      <c r="B360" s="1452" t="s">
        <v>3954</v>
      </c>
      <c r="C360" s="1452" t="s">
        <v>3950</v>
      </c>
      <c r="D360" s="1452" t="s">
        <v>3953</v>
      </c>
      <c r="E360" s="1451" t="s">
        <v>5378</v>
      </c>
      <c r="F360" s="1452">
        <v>64289</v>
      </c>
    </row>
    <row r="361" spans="1:6" ht="14.5" x14ac:dyDescent="0.2">
      <c r="A361" s="1452" t="s">
        <v>3952</v>
      </c>
      <c r="B361" s="1452" t="s">
        <v>3951</v>
      </c>
      <c r="C361" s="1452" t="s">
        <v>3950</v>
      </c>
      <c r="D361" s="1452" t="s">
        <v>3949</v>
      </c>
      <c r="E361" s="1451" t="s">
        <v>5379</v>
      </c>
      <c r="F361" s="1452">
        <v>64611</v>
      </c>
    </row>
    <row r="362" spans="1:6" ht="14.5" x14ac:dyDescent="0.2">
      <c r="A362" s="1449" t="s">
        <v>3834</v>
      </c>
      <c r="B362" s="1450"/>
      <c r="C362" s="1450" t="s">
        <v>3832</v>
      </c>
      <c r="D362" s="1450"/>
      <c r="E362" s="1451" t="s">
        <v>3834</v>
      </c>
      <c r="F362" s="1449">
        <v>70009</v>
      </c>
    </row>
    <row r="363" spans="1:6" ht="14.5" x14ac:dyDescent="0.2">
      <c r="A363" s="1452" t="s">
        <v>3834</v>
      </c>
      <c r="B363" s="1452" t="s">
        <v>3948</v>
      </c>
      <c r="C363" s="1452" t="s">
        <v>3832</v>
      </c>
      <c r="D363" s="1452" t="s">
        <v>3947</v>
      </c>
      <c r="E363" s="1451" t="s">
        <v>5380</v>
      </c>
      <c r="F363" s="1452">
        <v>72010</v>
      </c>
    </row>
    <row r="364" spans="1:6" ht="14.5" x14ac:dyDescent="0.2">
      <c r="A364" s="1452" t="s">
        <v>3834</v>
      </c>
      <c r="B364" s="1452" t="s">
        <v>3946</v>
      </c>
      <c r="C364" s="1452" t="s">
        <v>3832</v>
      </c>
      <c r="D364" s="1452" t="s">
        <v>3945</v>
      </c>
      <c r="E364" s="1451" t="s">
        <v>5381</v>
      </c>
      <c r="F364" s="1452">
        <v>72028</v>
      </c>
    </row>
    <row r="365" spans="1:6" ht="14.5" x14ac:dyDescent="0.2">
      <c r="A365" s="1452" t="s">
        <v>3834</v>
      </c>
      <c r="B365" s="1452" t="s">
        <v>3944</v>
      </c>
      <c r="C365" s="1452" t="s">
        <v>3832</v>
      </c>
      <c r="D365" s="1452" t="s">
        <v>3943</v>
      </c>
      <c r="E365" s="1451" t="s">
        <v>5382</v>
      </c>
      <c r="F365" s="1452">
        <v>72036</v>
      </c>
    </row>
    <row r="366" spans="1:6" ht="14.5" x14ac:dyDescent="0.2">
      <c r="A366" s="1452" t="s">
        <v>3834</v>
      </c>
      <c r="B366" s="1452" t="s">
        <v>3942</v>
      </c>
      <c r="C366" s="1452" t="s">
        <v>3832</v>
      </c>
      <c r="D366" s="1452" t="s">
        <v>3941</v>
      </c>
      <c r="E366" s="1451" t="s">
        <v>5383</v>
      </c>
      <c r="F366" s="1452">
        <v>72044</v>
      </c>
    </row>
    <row r="367" spans="1:6" ht="14.5" x14ac:dyDescent="0.2">
      <c r="A367" s="1452" t="s">
        <v>3834</v>
      </c>
      <c r="B367" s="1452" t="s">
        <v>3940</v>
      </c>
      <c r="C367" s="1452" t="s">
        <v>3832</v>
      </c>
      <c r="D367" s="1452" t="s">
        <v>3939</v>
      </c>
      <c r="E367" s="1451" t="s">
        <v>5384</v>
      </c>
      <c r="F367" s="1452">
        <v>72052</v>
      </c>
    </row>
    <row r="368" spans="1:6" ht="14.5" x14ac:dyDescent="0.2">
      <c r="A368" s="1452" t="s">
        <v>3834</v>
      </c>
      <c r="B368" s="1452" t="s">
        <v>3938</v>
      </c>
      <c r="C368" s="1452" t="s">
        <v>3832</v>
      </c>
      <c r="D368" s="1452" t="s">
        <v>3937</v>
      </c>
      <c r="E368" s="1451" t="s">
        <v>5385</v>
      </c>
      <c r="F368" s="1452">
        <v>72079</v>
      </c>
    </row>
    <row r="369" spans="1:6" ht="14.5" x14ac:dyDescent="0.2">
      <c r="A369" s="1452" t="s">
        <v>3834</v>
      </c>
      <c r="B369" s="1452" t="s">
        <v>3936</v>
      </c>
      <c r="C369" s="1452" t="s">
        <v>3832</v>
      </c>
      <c r="D369" s="1452" t="s">
        <v>3935</v>
      </c>
      <c r="E369" s="1451" t="s">
        <v>5386</v>
      </c>
      <c r="F369" s="1452">
        <v>72087</v>
      </c>
    </row>
    <row r="370" spans="1:6" ht="14.5" x14ac:dyDescent="0.2">
      <c r="A370" s="1452" t="s">
        <v>3834</v>
      </c>
      <c r="B370" s="1452" t="s">
        <v>3934</v>
      </c>
      <c r="C370" s="1452" t="s">
        <v>3832</v>
      </c>
      <c r="D370" s="1452" t="s">
        <v>3933</v>
      </c>
      <c r="E370" s="1451" t="s">
        <v>5387</v>
      </c>
      <c r="F370" s="1452">
        <v>72095</v>
      </c>
    </row>
    <row r="371" spans="1:6" ht="14.5" x14ac:dyDescent="0.2">
      <c r="A371" s="1452" t="s">
        <v>3834</v>
      </c>
      <c r="B371" s="1452" t="s">
        <v>3932</v>
      </c>
      <c r="C371" s="1452" t="s">
        <v>3832</v>
      </c>
      <c r="D371" s="1452" t="s">
        <v>3931</v>
      </c>
      <c r="E371" s="1451" t="s">
        <v>5388</v>
      </c>
      <c r="F371" s="1452">
        <v>72109</v>
      </c>
    </row>
    <row r="372" spans="1:6" ht="14.5" x14ac:dyDescent="0.2">
      <c r="A372" s="1452" t="s">
        <v>3834</v>
      </c>
      <c r="B372" s="1452" t="s">
        <v>3930</v>
      </c>
      <c r="C372" s="1452" t="s">
        <v>3832</v>
      </c>
      <c r="D372" s="1452" t="s">
        <v>3929</v>
      </c>
      <c r="E372" s="1451" t="s">
        <v>5389</v>
      </c>
      <c r="F372" s="1452">
        <v>72117</v>
      </c>
    </row>
    <row r="373" spans="1:6" ht="14.5" x14ac:dyDescent="0.2">
      <c r="A373" s="1452" t="s">
        <v>3834</v>
      </c>
      <c r="B373" s="1452" t="s">
        <v>3928</v>
      </c>
      <c r="C373" s="1452" t="s">
        <v>3832</v>
      </c>
      <c r="D373" s="1452" t="s">
        <v>3927</v>
      </c>
      <c r="E373" s="1451" t="s">
        <v>5390</v>
      </c>
      <c r="F373" s="1452">
        <v>72125</v>
      </c>
    </row>
    <row r="374" spans="1:6" ht="14.5" x14ac:dyDescent="0.2">
      <c r="A374" s="1452" t="s">
        <v>3834</v>
      </c>
      <c r="B374" s="1452" t="s">
        <v>3926</v>
      </c>
      <c r="C374" s="1452" t="s">
        <v>3832</v>
      </c>
      <c r="D374" s="1452" t="s">
        <v>3925</v>
      </c>
      <c r="E374" s="1451" t="s">
        <v>5391</v>
      </c>
      <c r="F374" s="1452">
        <v>72133</v>
      </c>
    </row>
    <row r="375" spans="1:6" ht="14.5" x14ac:dyDescent="0.2">
      <c r="A375" s="1452" t="s">
        <v>3834</v>
      </c>
      <c r="B375" s="1452" t="s">
        <v>3924</v>
      </c>
      <c r="C375" s="1452" t="s">
        <v>3832</v>
      </c>
      <c r="D375" s="1452" t="s">
        <v>3923</v>
      </c>
      <c r="E375" s="1451" t="s">
        <v>5392</v>
      </c>
      <c r="F375" s="1452">
        <v>72141</v>
      </c>
    </row>
    <row r="376" spans="1:6" ht="14.5" x14ac:dyDescent="0.2">
      <c r="A376" s="1452" t="s">
        <v>3834</v>
      </c>
      <c r="B376" s="1452" t="s">
        <v>3922</v>
      </c>
      <c r="C376" s="1452" t="s">
        <v>3832</v>
      </c>
      <c r="D376" s="1452" t="s">
        <v>3921</v>
      </c>
      <c r="E376" s="1451" t="s">
        <v>5393</v>
      </c>
      <c r="F376" s="1452">
        <v>73016</v>
      </c>
    </row>
    <row r="377" spans="1:6" ht="14.5" x14ac:dyDescent="0.2">
      <c r="A377" s="1452" t="s">
        <v>3834</v>
      </c>
      <c r="B377" s="1452" t="s">
        <v>3920</v>
      </c>
      <c r="C377" s="1452" t="s">
        <v>3832</v>
      </c>
      <c r="D377" s="1452" t="s">
        <v>3919</v>
      </c>
      <c r="E377" s="1451" t="s">
        <v>5394</v>
      </c>
      <c r="F377" s="1452">
        <v>73032</v>
      </c>
    </row>
    <row r="378" spans="1:6" ht="14.5" x14ac:dyDescent="0.2">
      <c r="A378" s="1452" t="s">
        <v>3834</v>
      </c>
      <c r="B378" s="1452" t="s">
        <v>3918</v>
      </c>
      <c r="C378" s="1452" t="s">
        <v>3832</v>
      </c>
      <c r="D378" s="1452" t="s">
        <v>3917</v>
      </c>
      <c r="E378" s="1451" t="s">
        <v>5395</v>
      </c>
      <c r="F378" s="1452">
        <v>73083</v>
      </c>
    </row>
    <row r="379" spans="1:6" ht="14.5" x14ac:dyDescent="0.2">
      <c r="A379" s="1452" t="s">
        <v>3834</v>
      </c>
      <c r="B379" s="1452" t="s">
        <v>3916</v>
      </c>
      <c r="C379" s="1452" t="s">
        <v>3832</v>
      </c>
      <c r="D379" s="1452" t="s">
        <v>3915</v>
      </c>
      <c r="E379" s="1451" t="s">
        <v>5396</v>
      </c>
      <c r="F379" s="1452">
        <v>73229</v>
      </c>
    </row>
    <row r="380" spans="1:6" ht="14.5" x14ac:dyDescent="0.2">
      <c r="A380" s="1452" t="s">
        <v>3834</v>
      </c>
      <c r="B380" s="1452" t="s">
        <v>3914</v>
      </c>
      <c r="C380" s="1452" t="s">
        <v>3832</v>
      </c>
      <c r="D380" s="1452" t="s">
        <v>3913</v>
      </c>
      <c r="E380" s="1451" t="s">
        <v>5397</v>
      </c>
      <c r="F380" s="1452">
        <v>73423</v>
      </c>
    </row>
    <row r="381" spans="1:6" ht="14.5" x14ac:dyDescent="0.2">
      <c r="A381" s="1452" t="s">
        <v>3834</v>
      </c>
      <c r="B381" s="1452" t="s">
        <v>3912</v>
      </c>
      <c r="C381" s="1452" t="s">
        <v>3832</v>
      </c>
      <c r="D381" s="1452" t="s">
        <v>3911</v>
      </c>
      <c r="E381" s="1451" t="s">
        <v>5398</v>
      </c>
      <c r="F381" s="1452">
        <v>73440</v>
      </c>
    </row>
    <row r="382" spans="1:6" ht="14.5" x14ac:dyDescent="0.2">
      <c r="A382" s="1452" t="s">
        <v>3834</v>
      </c>
      <c r="B382" s="1452" t="s">
        <v>3910</v>
      </c>
      <c r="C382" s="1452" t="s">
        <v>3832</v>
      </c>
      <c r="D382" s="1452" t="s">
        <v>3909</v>
      </c>
      <c r="E382" s="1451" t="s">
        <v>5399</v>
      </c>
      <c r="F382" s="1452">
        <v>73628</v>
      </c>
    </row>
    <row r="383" spans="1:6" ht="14.5" x14ac:dyDescent="0.2">
      <c r="A383" s="1452" t="s">
        <v>3834</v>
      </c>
      <c r="B383" s="1452" t="s">
        <v>3908</v>
      </c>
      <c r="C383" s="1452" t="s">
        <v>3832</v>
      </c>
      <c r="D383" s="1452" t="s">
        <v>3907</v>
      </c>
      <c r="E383" s="1451" t="s">
        <v>5400</v>
      </c>
      <c r="F383" s="1452">
        <v>73644</v>
      </c>
    </row>
    <row r="384" spans="1:6" ht="14.5" x14ac:dyDescent="0.2">
      <c r="A384" s="1452" t="s">
        <v>3834</v>
      </c>
      <c r="B384" s="1452" t="s">
        <v>3906</v>
      </c>
      <c r="C384" s="1452" t="s">
        <v>3832</v>
      </c>
      <c r="D384" s="1452" t="s">
        <v>3905</v>
      </c>
      <c r="E384" s="1451" t="s">
        <v>5401</v>
      </c>
      <c r="F384" s="1452">
        <v>73679</v>
      </c>
    </row>
    <row r="385" spans="1:6" ht="14.5" x14ac:dyDescent="0.2">
      <c r="A385" s="1452" t="s">
        <v>3834</v>
      </c>
      <c r="B385" s="1452" t="s">
        <v>3904</v>
      </c>
      <c r="C385" s="1452" t="s">
        <v>3832</v>
      </c>
      <c r="D385" s="1452" t="s">
        <v>3903</v>
      </c>
      <c r="E385" s="1451" t="s">
        <v>5402</v>
      </c>
      <c r="F385" s="1452">
        <v>73687</v>
      </c>
    </row>
    <row r="386" spans="1:6" ht="14.5" x14ac:dyDescent="0.2">
      <c r="A386" s="1452" t="s">
        <v>3834</v>
      </c>
      <c r="B386" s="1452" t="s">
        <v>3902</v>
      </c>
      <c r="C386" s="1452" t="s">
        <v>3832</v>
      </c>
      <c r="D386" s="1452" t="s">
        <v>3901</v>
      </c>
      <c r="E386" s="1451" t="s">
        <v>5403</v>
      </c>
      <c r="F386" s="1452">
        <v>74021</v>
      </c>
    </row>
    <row r="387" spans="1:6" ht="14.5" x14ac:dyDescent="0.2">
      <c r="A387" s="1452" t="s">
        <v>3834</v>
      </c>
      <c r="B387" s="1452" t="s">
        <v>3900</v>
      </c>
      <c r="C387" s="1452" t="s">
        <v>3832</v>
      </c>
      <c r="D387" s="1452" t="s">
        <v>3899</v>
      </c>
      <c r="E387" s="1451" t="s">
        <v>5404</v>
      </c>
      <c r="F387" s="1452">
        <v>74055</v>
      </c>
    </row>
    <row r="388" spans="1:6" ht="14.5" x14ac:dyDescent="0.2">
      <c r="A388" s="1452" t="s">
        <v>3834</v>
      </c>
      <c r="B388" s="1452" t="s">
        <v>3898</v>
      </c>
      <c r="C388" s="1452" t="s">
        <v>3832</v>
      </c>
      <c r="D388" s="1452" t="s">
        <v>3897</v>
      </c>
      <c r="E388" s="1451" t="s">
        <v>5405</v>
      </c>
      <c r="F388" s="1452">
        <v>74071</v>
      </c>
    </row>
    <row r="389" spans="1:6" ht="14.5" x14ac:dyDescent="0.2">
      <c r="A389" s="1452" t="s">
        <v>3834</v>
      </c>
      <c r="B389" s="1452" t="s">
        <v>3896</v>
      </c>
      <c r="C389" s="1452" t="s">
        <v>3832</v>
      </c>
      <c r="D389" s="1452" t="s">
        <v>3895</v>
      </c>
      <c r="E389" s="1451" t="s">
        <v>5406</v>
      </c>
      <c r="F389" s="1452">
        <v>74080</v>
      </c>
    </row>
    <row r="390" spans="1:6" ht="14.5" x14ac:dyDescent="0.2">
      <c r="A390" s="1452" t="s">
        <v>3834</v>
      </c>
      <c r="B390" s="1452" t="s">
        <v>3894</v>
      </c>
      <c r="C390" s="1452" t="s">
        <v>3832</v>
      </c>
      <c r="D390" s="1452" t="s">
        <v>3893</v>
      </c>
      <c r="E390" s="1451" t="s">
        <v>5407</v>
      </c>
      <c r="F390" s="1452">
        <v>74217</v>
      </c>
    </row>
    <row r="391" spans="1:6" ht="14.5" x14ac:dyDescent="0.2">
      <c r="A391" s="1452" t="s">
        <v>3834</v>
      </c>
      <c r="B391" s="1452" t="s">
        <v>3892</v>
      </c>
      <c r="C391" s="1452" t="s">
        <v>3832</v>
      </c>
      <c r="D391" s="1452" t="s">
        <v>3891</v>
      </c>
      <c r="E391" s="1451" t="s">
        <v>5408</v>
      </c>
      <c r="F391" s="1452">
        <v>74225</v>
      </c>
    </row>
    <row r="392" spans="1:6" ht="14.5" x14ac:dyDescent="0.2">
      <c r="A392" s="1452" t="s">
        <v>3834</v>
      </c>
      <c r="B392" s="1452" t="s">
        <v>3890</v>
      </c>
      <c r="C392" s="1452" t="s">
        <v>3832</v>
      </c>
      <c r="D392" s="1452" t="s">
        <v>3889</v>
      </c>
      <c r="E392" s="1451" t="s">
        <v>5409</v>
      </c>
      <c r="F392" s="1452">
        <v>74233</v>
      </c>
    </row>
    <row r="393" spans="1:6" ht="14.5" x14ac:dyDescent="0.2">
      <c r="A393" s="1452" t="s">
        <v>3834</v>
      </c>
      <c r="B393" s="1452" t="s">
        <v>3888</v>
      </c>
      <c r="C393" s="1452" t="s">
        <v>3832</v>
      </c>
      <c r="D393" s="1452" t="s">
        <v>3887</v>
      </c>
      <c r="E393" s="1451" t="s">
        <v>5410</v>
      </c>
      <c r="F393" s="1452">
        <v>74446</v>
      </c>
    </row>
    <row r="394" spans="1:6" ht="14.5" x14ac:dyDescent="0.2">
      <c r="A394" s="1452" t="s">
        <v>3834</v>
      </c>
      <c r="B394" s="1452" t="s">
        <v>3886</v>
      </c>
      <c r="C394" s="1452" t="s">
        <v>3832</v>
      </c>
      <c r="D394" s="1452" t="s">
        <v>3885</v>
      </c>
      <c r="E394" s="1451" t="s">
        <v>5411</v>
      </c>
      <c r="F394" s="1452">
        <v>74454</v>
      </c>
    </row>
    <row r="395" spans="1:6" ht="14.5" x14ac:dyDescent="0.2">
      <c r="A395" s="1452" t="s">
        <v>3834</v>
      </c>
      <c r="B395" s="1452" t="s">
        <v>3642</v>
      </c>
      <c r="C395" s="1452" t="s">
        <v>3832</v>
      </c>
      <c r="D395" s="1452" t="s">
        <v>3641</v>
      </c>
      <c r="E395" s="1451" t="s">
        <v>5412</v>
      </c>
      <c r="F395" s="1452">
        <v>74462</v>
      </c>
    </row>
    <row r="396" spans="1:6" ht="14.5" x14ac:dyDescent="0.2">
      <c r="A396" s="1452" t="s">
        <v>3834</v>
      </c>
      <c r="B396" s="1452" t="s">
        <v>3884</v>
      </c>
      <c r="C396" s="1452" t="s">
        <v>3832</v>
      </c>
      <c r="D396" s="1452" t="s">
        <v>3883</v>
      </c>
      <c r="E396" s="1451" t="s">
        <v>5413</v>
      </c>
      <c r="F396" s="1452">
        <v>74471</v>
      </c>
    </row>
    <row r="397" spans="1:6" ht="14.5" x14ac:dyDescent="0.2">
      <c r="A397" s="1452" t="s">
        <v>3834</v>
      </c>
      <c r="B397" s="1452" t="s">
        <v>3882</v>
      </c>
      <c r="C397" s="1452" t="s">
        <v>3832</v>
      </c>
      <c r="D397" s="1452" t="s">
        <v>3881</v>
      </c>
      <c r="E397" s="1451" t="s">
        <v>5414</v>
      </c>
      <c r="F397" s="1452">
        <v>74616</v>
      </c>
    </row>
    <row r="398" spans="1:6" ht="14.5" x14ac:dyDescent="0.2">
      <c r="A398" s="1452" t="s">
        <v>3834</v>
      </c>
      <c r="B398" s="1452" t="s">
        <v>3880</v>
      </c>
      <c r="C398" s="1452" t="s">
        <v>3832</v>
      </c>
      <c r="D398" s="1452" t="s">
        <v>3879</v>
      </c>
      <c r="E398" s="1451" t="s">
        <v>5415</v>
      </c>
      <c r="F398" s="1452">
        <v>74641</v>
      </c>
    </row>
    <row r="399" spans="1:6" ht="14.5" x14ac:dyDescent="0.2">
      <c r="A399" s="1452" t="s">
        <v>3834</v>
      </c>
      <c r="B399" s="1452" t="s">
        <v>3878</v>
      </c>
      <c r="C399" s="1452" t="s">
        <v>3832</v>
      </c>
      <c r="D399" s="1452" t="s">
        <v>3877</v>
      </c>
      <c r="E399" s="1451" t="s">
        <v>5416</v>
      </c>
      <c r="F399" s="1452">
        <v>74659</v>
      </c>
    </row>
    <row r="400" spans="1:6" ht="14.5" x14ac:dyDescent="0.2">
      <c r="A400" s="1452" t="s">
        <v>3834</v>
      </c>
      <c r="B400" s="1452" t="s">
        <v>3876</v>
      </c>
      <c r="C400" s="1452" t="s">
        <v>3832</v>
      </c>
      <c r="D400" s="1452" t="s">
        <v>3875</v>
      </c>
      <c r="E400" s="1451" t="s">
        <v>5417</v>
      </c>
      <c r="F400" s="1452">
        <v>74667</v>
      </c>
    </row>
    <row r="401" spans="1:6" ht="14.5" x14ac:dyDescent="0.2">
      <c r="A401" s="1452" t="s">
        <v>3834</v>
      </c>
      <c r="B401" s="1452" t="s">
        <v>3874</v>
      </c>
      <c r="C401" s="1452" t="s">
        <v>3832</v>
      </c>
      <c r="D401" s="1452" t="s">
        <v>3873</v>
      </c>
      <c r="E401" s="1451" t="s">
        <v>5418</v>
      </c>
      <c r="F401" s="1452">
        <v>74811</v>
      </c>
    </row>
    <row r="402" spans="1:6" ht="14.5" x14ac:dyDescent="0.2">
      <c r="A402" s="1452" t="s">
        <v>3834</v>
      </c>
      <c r="B402" s="1452" t="s">
        <v>3872</v>
      </c>
      <c r="C402" s="1452" t="s">
        <v>3832</v>
      </c>
      <c r="D402" s="1452" t="s">
        <v>3871</v>
      </c>
      <c r="E402" s="1451" t="s">
        <v>5419</v>
      </c>
      <c r="F402" s="1452">
        <v>74829</v>
      </c>
    </row>
    <row r="403" spans="1:6" ht="14.5" x14ac:dyDescent="0.2">
      <c r="A403" s="1452" t="s">
        <v>3834</v>
      </c>
      <c r="B403" s="1452" t="s">
        <v>3870</v>
      </c>
      <c r="C403" s="1452" t="s">
        <v>3832</v>
      </c>
      <c r="D403" s="1452" t="s">
        <v>3869</v>
      </c>
      <c r="E403" s="1451" t="s">
        <v>5420</v>
      </c>
      <c r="F403" s="1452">
        <v>74837</v>
      </c>
    </row>
    <row r="404" spans="1:6" ht="14.5" x14ac:dyDescent="0.2">
      <c r="A404" s="1452" t="s">
        <v>3834</v>
      </c>
      <c r="B404" s="1452" t="s">
        <v>3868</v>
      </c>
      <c r="C404" s="1452" t="s">
        <v>3832</v>
      </c>
      <c r="D404" s="1452" t="s">
        <v>3867</v>
      </c>
      <c r="E404" s="1451" t="s">
        <v>5421</v>
      </c>
      <c r="F404" s="1452">
        <v>74845</v>
      </c>
    </row>
    <row r="405" spans="1:6" ht="14.5" x14ac:dyDescent="0.2">
      <c r="A405" s="1452" t="s">
        <v>3834</v>
      </c>
      <c r="B405" s="1452" t="s">
        <v>3866</v>
      </c>
      <c r="C405" s="1452" t="s">
        <v>3832</v>
      </c>
      <c r="D405" s="1452" t="s">
        <v>3865</v>
      </c>
      <c r="E405" s="1451" t="s">
        <v>5422</v>
      </c>
      <c r="F405" s="1452">
        <v>75019</v>
      </c>
    </row>
    <row r="406" spans="1:6" ht="14.5" x14ac:dyDescent="0.2">
      <c r="A406" s="1452" t="s">
        <v>3834</v>
      </c>
      <c r="B406" s="1452" t="s">
        <v>3864</v>
      </c>
      <c r="C406" s="1452" t="s">
        <v>3832</v>
      </c>
      <c r="D406" s="1452" t="s">
        <v>3863</v>
      </c>
      <c r="E406" s="1451" t="s">
        <v>5423</v>
      </c>
      <c r="F406" s="1452">
        <v>75027</v>
      </c>
    </row>
    <row r="407" spans="1:6" ht="14.5" x14ac:dyDescent="0.2">
      <c r="A407" s="1452" t="s">
        <v>3834</v>
      </c>
      <c r="B407" s="1452" t="s">
        <v>3862</v>
      </c>
      <c r="C407" s="1452" t="s">
        <v>3832</v>
      </c>
      <c r="D407" s="1452" t="s">
        <v>3861</v>
      </c>
      <c r="E407" s="1451" t="s">
        <v>5424</v>
      </c>
      <c r="F407" s="1452">
        <v>75035</v>
      </c>
    </row>
    <row r="408" spans="1:6" ht="14.5" x14ac:dyDescent="0.2">
      <c r="A408" s="1452" t="s">
        <v>3834</v>
      </c>
      <c r="B408" s="1452" t="s">
        <v>3860</v>
      </c>
      <c r="C408" s="1452" t="s">
        <v>3832</v>
      </c>
      <c r="D408" s="1452" t="s">
        <v>3859</v>
      </c>
      <c r="E408" s="1451" t="s">
        <v>5425</v>
      </c>
      <c r="F408" s="1452">
        <v>75043</v>
      </c>
    </row>
    <row r="409" spans="1:6" ht="14.5" x14ac:dyDescent="0.2">
      <c r="A409" s="1452" t="s">
        <v>3834</v>
      </c>
      <c r="B409" s="1452" t="s">
        <v>3858</v>
      </c>
      <c r="C409" s="1452" t="s">
        <v>3832</v>
      </c>
      <c r="D409" s="1452" t="s">
        <v>3857</v>
      </c>
      <c r="E409" s="1451" t="s">
        <v>5426</v>
      </c>
      <c r="F409" s="1452">
        <v>75051</v>
      </c>
    </row>
    <row r="410" spans="1:6" ht="14.5" x14ac:dyDescent="0.2">
      <c r="A410" s="1452" t="s">
        <v>3834</v>
      </c>
      <c r="B410" s="1452" t="s">
        <v>3856</v>
      </c>
      <c r="C410" s="1452" t="s">
        <v>3832</v>
      </c>
      <c r="D410" s="1452" t="s">
        <v>3855</v>
      </c>
      <c r="E410" s="1451" t="s">
        <v>5427</v>
      </c>
      <c r="F410" s="1452">
        <v>75213</v>
      </c>
    </row>
    <row r="411" spans="1:6" ht="14.5" x14ac:dyDescent="0.2">
      <c r="A411" s="1452" t="s">
        <v>3834</v>
      </c>
      <c r="B411" s="1452" t="s">
        <v>3854</v>
      </c>
      <c r="C411" s="1452" t="s">
        <v>3832</v>
      </c>
      <c r="D411" s="1452" t="s">
        <v>3853</v>
      </c>
      <c r="E411" s="1451" t="s">
        <v>5428</v>
      </c>
      <c r="F411" s="1452">
        <v>75221</v>
      </c>
    </row>
    <row r="412" spans="1:6" ht="14.5" x14ac:dyDescent="0.2">
      <c r="A412" s="1452" t="s">
        <v>3834</v>
      </c>
      <c r="B412" s="1452" t="s">
        <v>3852</v>
      </c>
      <c r="C412" s="1452" t="s">
        <v>3832</v>
      </c>
      <c r="D412" s="1452" t="s">
        <v>3851</v>
      </c>
      <c r="E412" s="1451" t="s">
        <v>5429</v>
      </c>
      <c r="F412" s="1452">
        <v>75418</v>
      </c>
    </row>
    <row r="413" spans="1:6" ht="14.5" x14ac:dyDescent="0.2">
      <c r="A413" s="1452" t="s">
        <v>3834</v>
      </c>
      <c r="B413" s="1452" t="s">
        <v>3850</v>
      </c>
      <c r="C413" s="1452" t="s">
        <v>3832</v>
      </c>
      <c r="D413" s="1452" t="s">
        <v>3849</v>
      </c>
      <c r="E413" s="1451" t="s">
        <v>5430</v>
      </c>
      <c r="F413" s="1452">
        <v>75426</v>
      </c>
    </row>
    <row r="414" spans="1:6" ht="14.5" x14ac:dyDescent="0.2">
      <c r="A414" s="1452" t="s">
        <v>3834</v>
      </c>
      <c r="B414" s="1452" t="s">
        <v>3848</v>
      </c>
      <c r="C414" s="1452" t="s">
        <v>3832</v>
      </c>
      <c r="D414" s="1452" t="s">
        <v>3847</v>
      </c>
      <c r="E414" s="1451" t="s">
        <v>5431</v>
      </c>
      <c r="F414" s="1452">
        <v>75434</v>
      </c>
    </row>
    <row r="415" spans="1:6" ht="14.5" x14ac:dyDescent="0.2">
      <c r="A415" s="1452" t="s">
        <v>3834</v>
      </c>
      <c r="B415" s="1452" t="s">
        <v>3846</v>
      </c>
      <c r="C415" s="1452" t="s">
        <v>3832</v>
      </c>
      <c r="D415" s="1452" t="s">
        <v>3845</v>
      </c>
      <c r="E415" s="1451" t="s">
        <v>5432</v>
      </c>
      <c r="F415" s="1452">
        <v>75442</v>
      </c>
    </row>
    <row r="416" spans="1:6" ht="14.5" x14ac:dyDescent="0.2">
      <c r="A416" s="1452" t="s">
        <v>3834</v>
      </c>
      <c r="B416" s="1452" t="s">
        <v>3844</v>
      </c>
      <c r="C416" s="1452" t="s">
        <v>3832</v>
      </c>
      <c r="D416" s="1452" t="s">
        <v>3843</v>
      </c>
      <c r="E416" s="1451" t="s">
        <v>5433</v>
      </c>
      <c r="F416" s="1452">
        <v>75451</v>
      </c>
    </row>
    <row r="417" spans="1:6" ht="14.5" x14ac:dyDescent="0.2">
      <c r="A417" s="1452" t="s">
        <v>3834</v>
      </c>
      <c r="B417" s="1452" t="s">
        <v>3842</v>
      </c>
      <c r="C417" s="1452" t="s">
        <v>3832</v>
      </c>
      <c r="D417" s="1452" t="s">
        <v>3841</v>
      </c>
      <c r="E417" s="1451" t="s">
        <v>5434</v>
      </c>
      <c r="F417" s="1452">
        <v>75469</v>
      </c>
    </row>
    <row r="418" spans="1:6" ht="14.5" x14ac:dyDescent="0.2">
      <c r="A418" s="1452" t="s">
        <v>3834</v>
      </c>
      <c r="B418" s="1452" t="s">
        <v>3840</v>
      </c>
      <c r="C418" s="1452" t="s">
        <v>3832</v>
      </c>
      <c r="D418" s="1452" t="s">
        <v>3839</v>
      </c>
      <c r="E418" s="1451" t="s">
        <v>5435</v>
      </c>
      <c r="F418" s="1452">
        <v>75477</v>
      </c>
    </row>
    <row r="419" spans="1:6" ht="14.5" x14ac:dyDescent="0.2">
      <c r="A419" s="1452" t="s">
        <v>3834</v>
      </c>
      <c r="B419" s="1452" t="s">
        <v>3838</v>
      </c>
      <c r="C419" s="1452" t="s">
        <v>3832</v>
      </c>
      <c r="D419" s="1452" t="s">
        <v>3837</v>
      </c>
      <c r="E419" s="1451" t="s">
        <v>5436</v>
      </c>
      <c r="F419" s="1452">
        <v>75485</v>
      </c>
    </row>
    <row r="420" spans="1:6" ht="14.5" x14ac:dyDescent="0.2">
      <c r="A420" s="1452" t="s">
        <v>3834</v>
      </c>
      <c r="B420" s="1452" t="s">
        <v>3836</v>
      </c>
      <c r="C420" s="1452" t="s">
        <v>3832</v>
      </c>
      <c r="D420" s="1452" t="s">
        <v>3835</v>
      </c>
      <c r="E420" s="1451" t="s">
        <v>5437</v>
      </c>
      <c r="F420" s="1452">
        <v>75612</v>
      </c>
    </row>
    <row r="421" spans="1:6" ht="14.5" x14ac:dyDescent="0.2">
      <c r="A421" s="1452" t="s">
        <v>3834</v>
      </c>
      <c r="B421" s="1452" t="s">
        <v>3833</v>
      </c>
      <c r="C421" s="1452" t="s">
        <v>3832</v>
      </c>
      <c r="D421" s="1452" t="s">
        <v>3831</v>
      </c>
      <c r="E421" s="1451" t="s">
        <v>5438</v>
      </c>
      <c r="F421" s="1452">
        <v>75647</v>
      </c>
    </row>
    <row r="422" spans="1:6" ht="14.5" x14ac:dyDescent="0.2">
      <c r="A422" s="1449" t="s">
        <v>3746</v>
      </c>
      <c r="B422" s="1450"/>
      <c r="C422" s="1450" t="s">
        <v>3744</v>
      </c>
      <c r="D422" s="1450"/>
      <c r="E422" s="1451" t="s">
        <v>3746</v>
      </c>
      <c r="F422" s="1449">
        <v>80004</v>
      </c>
    </row>
    <row r="423" spans="1:6" ht="14.5" x14ac:dyDescent="0.2">
      <c r="A423" s="1452" t="s">
        <v>3746</v>
      </c>
      <c r="B423" s="1452" t="s">
        <v>3830</v>
      </c>
      <c r="C423" s="1452" t="s">
        <v>3744</v>
      </c>
      <c r="D423" s="1452" t="s">
        <v>3829</v>
      </c>
      <c r="E423" s="1451" t="s">
        <v>5439</v>
      </c>
      <c r="F423" s="1452">
        <v>82015</v>
      </c>
    </row>
    <row r="424" spans="1:6" ht="14.5" x14ac:dyDescent="0.2">
      <c r="A424" s="1452" t="s">
        <v>3746</v>
      </c>
      <c r="B424" s="1452" t="s">
        <v>3828</v>
      </c>
      <c r="C424" s="1452" t="s">
        <v>3744</v>
      </c>
      <c r="D424" s="1452" t="s">
        <v>3827</v>
      </c>
      <c r="E424" s="1451" t="s">
        <v>5440</v>
      </c>
      <c r="F424" s="1452">
        <v>82023</v>
      </c>
    </row>
    <row r="425" spans="1:6" ht="14.5" x14ac:dyDescent="0.2">
      <c r="A425" s="1452" t="s">
        <v>3746</v>
      </c>
      <c r="B425" s="1452" t="s">
        <v>3826</v>
      </c>
      <c r="C425" s="1452" t="s">
        <v>3744</v>
      </c>
      <c r="D425" s="1452" t="s">
        <v>3825</v>
      </c>
      <c r="E425" s="1451" t="s">
        <v>5441</v>
      </c>
      <c r="F425" s="1452">
        <v>82031</v>
      </c>
    </row>
    <row r="426" spans="1:6" ht="14.5" x14ac:dyDescent="0.2">
      <c r="A426" s="1452" t="s">
        <v>3746</v>
      </c>
      <c r="B426" s="1452" t="s">
        <v>3824</v>
      </c>
      <c r="C426" s="1452" t="s">
        <v>3744</v>
      </c>
      <c r="D426" s="1452" t="s">
        <v>1687</v>
      </c>
      <c r="E426" s="1451" t="s">
        <v>5442</v>
      </c>
      <c r="F426" s="1452">
        <v>82040</v>
      </c>
    </row>
    <row r="427" spans="1:6" ht="14.5" x14ac:dyDescent="0.2">
      <c r="A427" s="1452" t="s">
        <v>3746</v>
      </c>
      <c r="B427" s="1452" t="s">
        <v>3823</v>
      </c>
      <c r="C427" s="1452" t="s">
        <v>3744</v>
      </c>
      <c r="D427" s="1452" t="s">
        <v>3822</v>
      </c>
      <c r="E427" s="1451" t="s">
        <v>5443</v>
      </c>
      <c r="F427" s="1452">
        <v>82058</v>
      </c>
    </row>
    <row r="428" spans="1:6" ht="14.5" x14ac:dyDescent="0.2">
      <c r="A428" s="1452" t="s">
        <v>3746</v>
      </c>
      <c r="B428" s="1452" t="s">
        <v>3821</v>
      </c>
      <c r="C428" s="1452" t="s">
        <v>3744</v>
      </c>
      <c r="D428" s="1452" t="s">
        <v>3820</v>
      </c>
      <c r="E428" s="1451" t="s">
        <v>5444</v>
      </c>
      <c r="F428" s="1452">
        <v>82074</v>
      </c>
    </row>
    <row r="429" spans="1:6" ht="14.5" x14ac:dyDescent="0.2">
      <c r="A429" s="1452" t="s">
        <v>3746</v>
      </c>
      <c r="B429" s="1452" t="s">
        <v>3819</v>
      </c>
      <c r="C429" s="1452" t="s">
        <v>3744</v>
      </c>
      <c r="D429" s="1452" t="s">
        <v>3818</v>
      </c>
      <c r="E429" s="1451" t="s">
        <v>5445</v>
      </c>
      <c r="F429" s="1452">
        <v>82082</v>
      </c>
    </row>
    <row r="430" spans="1:6" ht="14.5" x14ac:dyDescent="0.2">
      <c r="A430" s="1452" t="s">
        <v>3746</v>
      </c>
      <c r="B430" s="1452" t="s">
        <v>3817</v>
      </c>
      <c r="C430" s="1452" t="s">
        <v>3744</v>
      </c>
      <c r="D430" s="1452" t="s">
        <v>3816</v>
      </c>
      <c r="E430" s="1451" t="s">
        <v>5446</v>
      </c>
      <c r="F430" s="1452">
        <v>82104</v>
      </c>
    </row>
    <row r="431" spans="1:6" ht="14.5" x14ac:dyDescent="0.2">
      <c r="A431" s="1452" t="s">
        <v>3746</v>
      </c>
      <c r="B431" s="1452" t="s">
        <v>3815</v>
      </c>
      <c r="C431" s="1452" t="s">
        <v>3744</v>
      </c>
      <c r="D431" s="1452" t="s">
        <v>3814</v>
      </c>
      <c r="E431" s="1451" t="s">
        <v>5447</v>
      </c>
      <c r="F431" s="1452">
        <v>82112</v>
      </c>
    </row>
    <row r="432" spans="1:6" ht="14.5" x14ac:dyDescent="0.2">
      <c r="A432" s="1452" t="s">
        <v>3746</v>
      </c>
      <c r="B432" s="1452" t="s">
        <v>3813</v>
      </c>
      <c r="C432" s="1452" t="s">
        <v>3744</v>
      </c>
      <c r="D432" s="1452" t="s">
        <v>3812</v>
      </c>
      <c r="E432" s="1451" t="s">
        <v>5448</v>
      </c>
      <c r="F432" s="1452">
        <v>82121</v>
      </c>
    </row>
    <row r="433" spans="1:6" ht="14.5" x14ac:dyDescent="0.2">
      <c r="A433" s="1452" t="s">
        <v>3746</v>
      </c>
      <c r="B433" s="1452" t="s">
        <v>3811</v>
      </c>
      <c r="C433" s="1452" t="s">
        <v>3744</v>
      </c>
      <c r="D433" s="1452" t="s">
        <v>3810</v>
      </c>
      <c r="E433" s="1451" t="s">
        <v>5449</v>
      </c>
      <c r="F433" s="1452">
        <v>82147</v>
      </c>
    </row>
    <row r="434" spans="1:6" ht="14.5" x14ac:dyDescent="0.2">
      <c r="A434" s="1452" t="s">
        <v>3746</v>
      </c>
      <c r="B434" s="1452" t="s">
        <v>3809</v>
      </c>
      <c r="C434" s="1452" t="s">
        <v>3744</v>
      </c>
      <c r="D434" s="1452" t="s">
        <v>3808</v>
      </c>
      <c r="E434" s="1451" t="s">
        <v>5450</v>
      </c>
      <c r="F434" s="1452">
        <v>82155</v>
      </c>
    </row>
    <row r="435" spans="1:6" ht="14.5" x14ac:dyDescent="0.2">
      <c r="A435" s="1452" t="s">
        <v>3746</v>
      </c>
      <c r="B435" s="1452" t="s">
        <v>3807</v>
      </c>
      <c r="C435" s="1452" t="s">
        <v>3744</v>
      </c>
      <c r="D435" s="1452" t="s">
        <v>3806</v>
      </c>
      <c r="E435" s="1451" t="s">
        <v>5451</v>
      </c>
      <c r="F435" s="1452">
        <v>82163</v>
      </c>
    </row>
    <row r="436" spans="1:6" ht="14.5" x14ac:dyDescent="0.2">
      <c r="A436" s="1452" t="s">
        <v>3746</v>
      </c>
      <c r="B436" s="1452" t="s">
        <v>3805</v>
      </c>
      <c r="C436" s="1452" t="s">
        <v>3744</v>
      </c>
      <c r="D436" s="1452" t="s">
        <v>3804</v>
      </c>
      <c r="E436" s="1451" t="s">
        <v>5452</v>
      </c>
      <c r="F436" s="1452">
        <v>82171</v>
      </c>
    </row>
    <row r="437" spans="1:6" ht="14.5" x14ac:dyDescent="0.2">
      <c r="A437" s="1452" t="s">
        <v>3746</v>
      </c>
      <c r="B437" s="1452" t="s">
        <v>3803</v>
      </c>
      <c r="C437" s="1452" t="s">
        <v>3744</v>
      </c>
      <c r="D437" s="1452" t="s">
        <v>3802</v>
      </c>
      <c r="E437" s="1451" t="s">
        <v>5453</v>
      </c>
      <c r="F437" s="1452">
        <v>82198</v>
      </c>
    </row>
    <row r="438" spans="1:6" ht="14.5" x14ac:dyDescent="0.2">
      <c r="A438" s="1452" t="s">
        <v>3746</v>
      </c>
      <c r="B438" s="1452" t="s">
        <v>3801</v>
      </c>
      <c r="C438" s="1452" t="s">
        <v>3744</v>
      </c>
      <c r="D438" s="1452" t="s">
        <v>3800</v>
      </c>
      <c r="E438" s="1451" t="s">
        <v>5454</v>
      </c>
      <c r="F438" s="1452">
        <v>82201</v>
      </c>
    </row>
    <row r="439" spans="1:6" ht="14.5" x14ac:dyDescent="0.2">
      <c r="A439" s="1452" t="s">
        <v>3746</v>
      </c>
      <c r="B439" s="1452" t="s">
        <v>3799</v>
      </c>
      <c r="C439" s="1452" t="s">
        <v>3744</v>
      </c>
      <c r="D439" s="1452" t="s">
        <v>3798</v>
      </c>
      <c r="E439" s="1451" t="s">
        <v>5455</v>
      </c>
      <c r="F439" s="1452">
        <v>82210</v>
      </c>
    </row>
    <row r="440" spans="1:6" ht="14.5" x14ac:dyDescent="0.2">
      <c r="A440" s="1452" t="s">
        <v>3746</v>
      </c>
      <c r="B440" s="1452" t="s">
        <v>3797</v>
      </c>
      <c r="C440" s="1452" t="s">
        <v>3744</v>
      </c>
      <c r="D440" s="1452" t="s">
        <v>1595</v>
      </c>
      <c r="E440" s="1451" t="s">
        <v>5456</v>
      </c>
      <c r="F440" s="1452">
        <v>82228</v>
      </c>
    </row>
    <row r="441" spans="1:6" ht="14.5" x14ac:dyDescent="0.2">
      <c r="A441" s="1452" t="s">
        <v>3746</v>
      </c>
      <c r="B441" s="1452" t="s">
        <v>3796</v>
      </c>
      <c r="C441" s="1452" t="s">
        <v>3744</v>
      </c>
      <c r="D441" s="1452" t="s">
        <v>3795</v>
      </c>
      <c r="E441" s="1451" t="s">
        <v>5457</v>
      </c>
      <c r="F441" s="1452">
        <v>82236</v>
      </c>
    </row>
    <row r="442" spans="1:6" ht="14.5" x14ac:dyDescent="0.2">
      <c r="A442" s="1452" t="s">
        <v>3746</v>
      </c>
      <c r="B442" s="1452" t="s">
        <v>3794</v>
      </c>
      <c r="C442" s="1452" t="s">
        <v>3744</v>
      </c>
      <c r="D442" s="1452" t="s">
        <v>3793</v>
      </c>
      <c r="E442" s="1451" t="s">
        <v>5458</v>
      </c>
      <c r="F442" s="1452">
        <v>82244</v>
      </c>
    </row>
    <row r="443" spans="1:6" ht="14.5" x14ac:dyDescent="0.2">
      <c r="A443" s="1452" t="s">
        <v>3746</v>
      </c>
      <c r="B443" s="1452" t="s">
        <v>3792</v>
      </c>
      <c r="C443" s="1452" t="s">
        <v>3744</v>
      </c>
      <c r="D443" s="1452" t="s">
        <v>3791</v>
      </c>
      <c r="E443" s="1451" t="s">
        <v>5459</v>
      </c>
      <c r="F443" s="1452">
        <v>82252</v>
      </c>
    </row>
    <row r="444" spans="1:6" ht="14.5" x14ac:dyDescent="0.2">
      <c r="A444" s="1452" t="s">
        <v>3746</v>
      </c>
      <c r="B444" s="1452" t="s">
        <v>3790</v>
      </c>
      <c r="C444" s="1452" t="s">
        <v>3744</v>
      </c>
      <c r="D444" s="1452" t="s">
        <v>3789</v>
      </c>
      <c r="E444" s="1451" t="s">
        <v>5460</v>
      </c>
      <c r="F444" s="1452">
        <v>82261</v>
      </c>
    </row>
    <row r="445" spans="1:6" ht="14.5" x14ac:dyDescent="0.2">
      <c r="A445" s="1452" t="s">
        <v>3746</v>
      </c>
      <c r="B445" s="1452" t="s">
        <v>3788</v>
      </c>
      <c r="C445" s="1452" t="s">
        <v>3744</v>
      </c>
      <c r="D445" s="1452" t="s">
        <v>3787</v>
      </c>
      <c r="E445" s="1451" t="s">
        <v>5461</v>
      </c>
      <c r="F445" s="1452">
        <v>82279</v>
      </c>
    </row>
    <row r="446" spans="1:6" ht="14.5" x14ac:dyDescent="0.2">
      <c r="A446" s="1452" t="s">
        <v>3746</v>
      </c>
      <c r="B446" s="1452" t="s">
        <v>3786</v>
      </c>
      <c r="C446" s="1452" t="s">
        <v>3744</v>
      </c>
      <c r="D446" s="1452" t="s">
        <v>3785</v>
      </c>
      <c r="E446" s="1451" t="s">
        <v>5462</v>
      </c>
      <c r="F446" s="1452">
        <v>82287</v>
      </c>
    </row>
    <row r="447" spans="1:6" ht="14.5" x14ac:dyDescent="0.2">
      <c r="A447" s="1452" t="s">
        <v>3746</v>
      </c>
      <c r="B447" s="1452" t="s">
        <v>3784</v>
      </c>
      <c r="C447" s="1452" t="s">
        <v>3744</v>
      </c>
      <c r="D447" s="1452" t="s">
        <v>3783</v>
      </c>
      <c r="E447" s="1451" t="s">
        <v>5463</v>
      </c>
      <c r="F447" s="1452">
        <v>82295</v>
      </c>
    </row>
    <row r="448" spans="1:6" ht="14.5" x14ac:dyDescent="0.2">
      <c r="A448" s="1452" t="s">
        <v>3746</v>
      </c>
      <c r="B448" s="1452" t="s">
        <v>3782</v>
      </c>
      <c r="C448" s="1452" t="s">
        <v>3744</v>
      </c>
      <c r="D448" s="1452" t="s">
        <v>3781</v>
      </c>
      <c r="E448" s="1451" t="s">
        <v>5464</v>
      </c>
      <c r="F448" s="1452">
        <v>82309</v>
      </c>
    </row>
    <row r="449" spans="1:6" ht="14.5" x14ac:dyDescent="0.2">
      <c r="A449" s="1452" t="s">
        <v>3746</v>
      </c>
      <c r="B449" s="1452" t="s">
        <v>3780</v>
      </c>
      <c r="C449" s="1452" t="s">
        <v>3744</v>
      </c>
      <c r="D449" s="1452" t="s">
        <v>3779</v>
      </c>
      <c r="E449" s="1451" t="s">
        <v>5465</v>
      </c>
      <c r="F449" s="1452">
        <v>82317</v>
      </c>
    </row>
    <row r="450" spans="1:6" ht="14.5" x14ac:dyDescent="0.2">
      <c r="A450" s="1452" t="s">
        <v>3746</v>
      </c>
      <c r="B450" s="1452" t="s">
        <v>3778</v>
      </c>
      <c r="C450" s="1452" t="s">
        <v>3744</v>
      </c>
      <c r="D450" s="1452" t="s">
        <v>3777</v>
      </c>
      <c r="E450" s="1451" t="s">
        <v>5466</v>
      </c>
      <c r="F450" s="1452">
        <v>82325</v>
      </c>
    </row>
    <row r="451" spans="1:6" ht="14.5" x14ac:dyDescent="0.2">
      <c r="A451" s="1452" t="s">
        <v>3746</v>
      </c>
      <c r="B451" s="1452" t="s">
        <v>3776</v>
      </c>
      <c r="C451" s="1452" t="s">
        <v>3744</v>
      </c>
      <c r="D451" s="1452" t="s">
        <v>3775</v>
      </c>
      <c r="E451" s="1451" t="s">
        <v>5467</v>
      </c>
      <c r="F451" s="1452">
        <v>82333</v>
      </c>
    </row>
    <row r="452" spans="1:6" ht="14.5" x14ac:dyDescent="0.2">
      <c r="A452" s="1452" t="s">
        <v>3746</v>
      </c>
      <c r="B452" s="1452" t="s">
        <v>3774</v>
      </c>
      <c r="C452" s="1452" t="s">
        <v>3744</v>
      </c>
      <c r="D452" s="1452" t="s">
        <v>3773</v>
      </c>
      <c r="E452" s="1451" t="s">
        <v>5468</v>
      </c>
      <c r="F452" s="1452">
        <v>82341</v>
      </c>
    </row>
    <row r="453" spans="1:6" ht="14.5" x14ac:dyDescent="0.2">
      <c r="A453" s="1452" t="s">
        <v>3746</v>
      </c>
      <c r="B453" s="1452" t="s">
        <v>3772</v>
      </c>
      <c r="C453" s="1452" t="s">
        <v>3744</v>
      </c>
      <c r="D453" s="1452" t="s">
        <v>3771</v>
      </c>
      <c r="E453" s="1451" t="s">
        <v>5469</v>
      </c>
      <c r="F453" s="1452">
        <v>82350</v>
      </c>
    </row>
    <row r="454" spans="1:6" ht="14.5" x14ac:dyDescent="0.2">
      <c r="A454" s="1452" t="s">
        <v>3746</v>
      </c>
      <c r="B454" s="1452" t="s">
        <v>3770</v>
      </c>
      <c r="C454" s="1452" t="s">
        <v>3744</v>
      </c>
      <c r="D454" s="1452" t="s">
        <v>3769</v>
      </c>
      <c r="E454" s="1451" t="s">
        <v>5470</v>
      </c>
      <c r="F454" s="1452">
        <v>82368</v>
      </c>
    </row>
    <row r="455" spans="1:6" ht="14.5" x14ac:dyDescent="0.2">
      <c r="A455" s="1452" t="s">
        <v>3746</v>
      </c>
      <c r="B455" s="1452" t="s">
        <v>3768</v>
      </c>
      <c r="C455" s="1452" t="s">
        <v>3744</v>
      </c>
      <c r="D455" s="1452" t="s">
        <v>3767</v>
      </c>
      <c r="E455" s="1451" t="s">
        <v>5471</v>
      </c>
      <c r="F455" s="1452">
        <v>83020</v>
      </c>
    </row>
    <row r="456" spans="1:6" ht="14.5" x14ac:dyDescent="0.2">
      <c r="A456" s="1452" t="s">
        <v>3746</v>
      </c>
      <c r="B456" s="1452" t="s">
        <v>3766</v>
      </c>
      <c r="C456" s="1452" t="s">
        <v>3744</v>
      </c>
      <c r="D456" s="1452" t="s">
        <v>3765</v>
      </c>
      <c r="E456" s="1451" t="s">
        <v>5472</v>
      </c>
      <c r="F456" s="1452">
        <v>83097</v>
      </c>
    </row>
    <row r="457" spans="1:6" ht="14.5" x14ac:dyDescent="0.2">
      <c r="A457" s="1452" t="s">
        <v>3746</v>
      </c>
      <c r="B457" s="1452" t="s">
        <v>3764</v>
      </c>
      <c r="C457" s="1452" t="s">
        <v>3744</v>
      </c>
      <c r="D457" s="1452" t="s">
        <v>3763</v>
      </c>
      <c r="E457" s="1451" t="s">
        <v>5473</v>
      </c>
      <c r="F457" s="1452">
        <v>83101</v>
      </c>
    </row>
    <row r="458" spans="1:6" ht="14.5" x14ac:dyDescent="0.2">
      <c r="A458" s="1452" t="s">
        <v>3746</v>
      </c>
      <c r="B458" s="1452" t="s">
        <v>3762</v>
      </c>
      <c r="C458" s="1452" t="s">
        <v>3744</v>
      </c>
      <c r="D458" s="1452" t="s">
        <v>3761</v>
      </c>
      <c r="E458" s="1451" t="s">
        <v>5474</v>
      </c>
      <c r="F458" s="1452">
        <v>83411</v>
      </c>
    </row>
    <row r="459" spans="1:6" ht="14.5" x14ac:dyDescent="0.2">
      <c r="A459" s="1452" t="s">
        <v>3746</v>
      </c>
      <c r="B459" s="1452" t="s">
        <v>3760</v>
      </c>
      <c r="C459" s="1452" t="s">
        <v>3744</v>
      </c>
      <c r="D459" s="1452" t="s">
        <v>3759</v>
      </c>
      <c r="E459" s="1451" t="s">
        <v>5475</v>
      </c>
      <c r="F459" s="1452">
        <v>83640</v>
      </c>
    </row>
    <row r="460" spans="1:6" ht="14.5" x14ac:dyDescent="0.2">
      <c r="A460" s="1452" t="s">
        <v>3746</v>
      </c>
      <c r="B460" s="1452" t="s">
        <v>3758</v>
      </c>
      <c r="C460" s="1452" t="s">
        <v>3744</v>
      </c>
      <c r="D460" s="1452" t="s">
        <v>3757</v>
      </c>
      <c r="E460" s="1451" t="s">
        <v>5476</v>
      </c>
      <c r="F460" s="1452">
        <v>84425</v>
      </c>
    </row>
    <row r="461" spans="1:6" ht="14.5" x14ac:dyDescent="0.2">
      <c r="A461" s="1452" t="s">
        <v>3746</v>
      </c>
      <c r="B461" s="1452" t="s">
        <v>3756</v>
      </c>
      <c r="C461" s="1452" t="s">
        <v>3744</v>
      </c>
      <c r="D461" s="1452" t="s">
        <v>3755</v>
      </c>
      <c r="E461" s="1451" t="s">
        <v>5477</v>
      </c>
      <c r="F461" s="1452">
        <v>84433</v>
      </c>
    </row>
    <row r="462" spans="1:6" ht="14.5" x14ac:dyDescent="0.2">
      <c r="A462" s="1452" t="s">
        <v>3746</v>
      </c>
      <c r="B462" s="1452" t="s">
        <v>3754</v>
      </c>
      <c r="C462" s="1452" t="s">
        <v>3744</v>
      </c>
      <c r="D462" s="1452" t="s">
        <v>3753</v>
      </c>
      <c r="E462" s="1451" t="s">
        <v>5478</v>
      </c>
      <c r="F462" s="1452">
        <v>84476</v>
      </c>
    </row>
    <row r="463" spans="1:6" ht="14.5" x14ac:dyDescent="0.2">
      <c r="A463" s="1452" t="s">
        <v>3746</v>
      </c>
      <c r="B463" s="1452" t="s">
        <v>3752</v>
      </c>
      <c r="C463" s="1452" t="s">
        <v>3744</v>
      </c>
      <c r="D463" s="1452" t="s">
        <v>3751</v>
      </c>
      <c r="E463" s="1451" t="s">
        <v>5479</v>
      </c>
      <c r="F463" s="1452">
        <v>85219</v>
      </c>
    </row>
    <row r="464" spans="1:6" ht="14.5" x14ac:dyDescent="0.2">
      <c r="A464" s="1452" t="s">
        <v>3746</v>
      </c>
      <c r="B464" s="1452" t="s">
        <v>3750</v>
      </c>
      <c r="C464" s="1452" t="s">
        <v>3744</v>
      </c>
      <c r="D464" s="1452" t="s">
        <v>3749</v>
      </c>
      <c r="E464" s="1451" t="s">
        <v>5480</v>
      </c>
      <c r="F464" s="1452">
        <v>85421</v>
      </c>
    </row>
    <row r="465" spans="1:6" ht="14.5" x14ac:dyDescent="0.2">
      <c r="A465" s="1452" t="s">
        <v>3746</v>
      </c>
      <c r="B465" s="1452" t="s">
        <v>3748</v>
      </c>
      <c r="C465" s="1452" t="s">
        <v>3744</v>
      </c>
      <c r="D465" s="1452" t="s">
        <v>3747</v>
      </c>
      <c r="E465" s="1451" t="s">
        <v>5481</v>
      </c>
      <c r="F465" s="1452">
        <v>85464</v>
      </c>
    </row>
    <row r="466" spans="1:6" ht="14.5" x14ac:dyDescent="0.2">
      <c r="A466" s="1452" t="s">
        <v>3746</v>
      </c>
      <c r="B466" s="1452" t="s">
        <v>3745</v>
      </c>
      <c r="C466" s="1452" t="s">
        <v>3744</v>
      </c>
      <c r="D466" s="1452" t="s">
        <v>3743</v>
      </c>
      <c r="E466" s="1451" t="s">
        <v>5482</v>
      </c>
      <c r="F466" s="1452">
        <v>85642</v>
      </c>
    </row>
    <row r="467" spans="1:6" ht="14.5" x14ac:dyDescent="0.2">
      <c r="A467" s="1449" t="s">
        <v>3696</v>
      </c>
      <c r="B467" s="1450"/>
      <c r="C467" s="1450" t="s">
        <v>3694</v>
      </c>
      <c r="D467" s="1450"/>
      <c r="E467" s="1451" t="s">
        <v>3696</v>
      </c>
      <c r="F467" s="1449">
        <v>90000</v>
      </c>
    </row>
    <row r="468" spans="1:6" ht="14.5" x14ac:dyDescent="0.2">
      <c r="A468" s="1452" t="s">
        <v>3696</v>
      </c>
      <c r="B468" s="1452" t="s">
        <v>3742</v>
      </c>
      <c r="C468" s="1452" t="s">
        <v>3694</v>
      </c>
      <c r="D468" s="1452" t="s">
        <v>3741</v>
      </c>
      <c r="E468" s="1451" t="s">
        <v>5483</v>
      </c>
      <c r="F468" s="1452">
        <v>92011</v>
      </c>
    </row>
    <row r="469" spans="1:6" ht="14.5" x14ac:dyDescent="0.2">
      <c r="A469" s="1452" t="s">
        <v>3696</v>
      </c>
      <c r="B469" s="1452" t="s">
        <v>3740</v>
      </c>
      <c r="C469" s="1452" t="s">
        <v>3694</v>
      </c>
      <c r="D469" s="1452" t="s">
        <v>3739</v>
      </c>
      <c r="E469" s="1451" t="s">
        <v>5484</v>
      </c>
      <c r="F469" s="1452">
        <v>92029</v>
      </c>
    </row>
    <row r="470" spans="1:6" ht="14.5" x14ac:dyDescent="0.2">
      <c r="A470" s="1452" t="s">
        <v>3696</v>
      </c>
      <c r="B470" s="1452" t="s">
        <v>3738</v>
      </c>
      <c r="C470" s="1452" t="s">
        <v>3694</v>
      </c>
      <c r="D470" s="1452" t="s">
        <v>3737</v>
      </c>
      <c r="E470" s="1451" t="s">
        <v>5485</v>
      </c>
      <c r="F470" s="1452">
        <v>92037</v>
      </c>
    </row>
    <row r="471" spans="1:6" ht="14.5" x14ac:dyDescent="0.2">
      <c r="A471" s="1452" t="s">
        <v>3696</v>
      </c>
      <c r="B471" s="1452" t="s">
        <v>3736</v>
      </c>
      <c r="C471" s="1452" t="s">
        <v>3694</v>
      </c>
      <c r="D471" s="1452" t="s">
        <v>3735</v>
      </c>
      <c r="E471" s="1451" t="s">
        <v>5486</v>
      </c>
      <c r="F471" s="1452">
        <v>92045</v>
      </c>
    </row>
    <row r="472" spans="1:6" ht="14.5" x14ac:dyDescent="0.2">
      <c r="A472" s="1452" t="s">
        <v>3696</v>
      </c>
      <c r="B472" s="1452" t="s">
        <v>3734</v>
      </c>
      <c r="C472" s="1452" t="s">
        <v>3694</v>
      </c>
      <c r="D472" s="1452" t="s">
        <v>3733</v>
      </c>
      <c r="E472" s="1451" t="s">
        <v>5487</v>
      </c>
      <c r="F472" s="1452">
        <v>92053</v>
      </c>
    </row>
    <row r="473" spans="1:6" ht="14.5" x14ac:dyDescent="0.2">
      <c r="A473" s="1452" t="s">
        <v>3696</v>
      </c>
      <c r="B473" s="1452" t="s">
        <v>3732</v>
      </c>
      <c r="C473" s="1452" t="s">
        <v>3694</v>
      </c>
      <c r="D473" s="1452" t="s">
        <v>3731</v>
      </c>
      <c r="E473" s="1451" t="s">
        <v>5488</v>
      </c>
      <c r="F473" s="1452">
        <v>92061</v>
      </c>
    </row>
    <row r="474" spans="1:6" ht="14.5" x14ac:dyDescent="0.2">
      <c r="A474" s="1452" t="s">
        <v>3696</v>
      </c>
      <c r="B474" s="1452" t="s">
        <v>3730</v>
      </c>
      <c r="C474" s="1452" t="s">
        <v>3694</v>
      </c>
      <c r="D474" s="1452" t="s">
        <v>3729</v>
      </c>
      <c r="E474" s="1451" t="s">
        <v>5489</v>
      </c>
      <c r="F474" s="1452">
        <v>92088</v>
      </c>
    </row>
    <row r="475" spans="1:6" ht="14.5" x14ac:dyDescent="0.2">
      <c r="A475" s="1452" t="s">
        <v>3696</v>
      </c>
      <c r="B475" s="1452" t="s">
        <v>3728</v>
      </c>
      <c r="C475" s="1452" t="s">
        <v>3694</v>
      </c>
      <c r="D475" s="1452" t="s">
        <v>3727</v>
      </c>
      <c r="E475" s="1451" t="s">
        <v>5490</v>
      </c>
      <c r="F475" s="1452">
        <v>92096</v>
      </c>
    </row>
    <row r="476" spans="1:6" ht="14.5" x14ac:dyDescent="0.2">
      <c r="A476" s="1452" t="s">
        <v>3696</v>
      </c>
      <c r="B476" s="1452" t="s">
        <v>3726</v>
      </c>
      <c r="C476" s="1452" t="s">
        <v>3694</v>
      </c>
      <c r="D476" s="1452" t="s">
        <v>3725</v>
      </c>
      <c r="E476" s="1451" t="s">
        <v>5491</v>
      </c>
      <c r="F476" s="1452">
        <v>92100</v>
      </c>
    </row>
    <row r="477" spans="1:6" ht="14.5" x14ac:dyDescent="0.2">
      <c r="A477" s="1452" t="s">
        <v>3696</v>
      </c>
      <c r="B477" s="1452" t="s">
        <v>3724</v>
      </c>
      <c r="C477" s="1452" t="s">
        <v>3694</v>
      </c>
      <c r="D477" s="1452" t="s">
        <v>3723</v>
      </c>
      <c r="E477" s="1451" t="s">
        <v>5492</v>
      </c>
      <c r="F477" s="1452">
        <v>92118</v>
      </c>
    </row>
    <row r="478" spans="1:6" ht="14.5" x14ac:dyDescent="0.2">
      <c r="A478" s="1452" t="s">
        <v>3696</v>
      </c>
      <c r="B478" s="1452" t="s">
        <v>3722</v>
      </c>
      <c r="C478" s="1452" t="s">
        <v>3694</v>
      </c>
      <c r="D478" s="1452" t="s">
        <v>3721</v>
      </c>
      <c r="E478" s="1451" t="s">
        <v>5493</v>
      </c>
      <c r="F478" s="1452">
        <v>92134</v>
      </c>
    </row>
    <row r="479" spans="1:6" ht="14.5" x14ac:dyDescent="0.2">
      <c r="A479" s="1452" t="s">
        <v>3696</v>
      </c>
      <c r="B479" s="1452" t="s">
        <v>3720</v>
      </c>
      <c r="C479" s="1452" t="s">
        <v>3694</v>
      </c>
      <c r="D479" s="1452" t="s">
        <v>3481</v>
      </c>
      <c r="E479" s="1451" t="s">
        <v>5494</v>
      </c>
      <c r="F479" s="1452">
        <v>92142</v>
      </c>
    </row>
    <row r="480" spans="1:6" ht="14.5" x14ac:dyDescent="0.2">
      <c r="A480" s="1452" t="s">
        <v>3696</v>
      </c>
      <c r="B480" s="1452" t="s">
        <v>3719</v>
      </c>
      <c r="C480" s="1452" t="s">
        <v>3694</v>
      </c>
      <c r="D480" s="1452" t="s">
        <v>3718</v>
      </c>
      <c r="E480" s="1451" t="s">
        <v>5495</v>
      </c>
      <c r="F480" s="1452">
        <v>92151</v>
      </c>
    </row>
    <row r="481" spans="1:6" ht="14.5" x14ac:dyDescent="0.2">
      <c r="A481" s="1452" t="s">
        <v>3696</v>
      </c>
      <c r="B481" s="1452" t="s">
        <v>3717</v>
      </c>
      <c r="C481" s="1452" t="s">
        <v>3694</v>
      </c>
      <c r="D481" s="1452" t="s">
        <v>3716</v>
      </c>
      <c r="E481" s="1451" t="s">
        <v>5496</v>
      </c>
      <c r="F481" s="1452">
        <v>92169</v>
      </c>
    </row>
    <row r="482" spans="1:6" ht="14.5" x14ac:dyDescent="0.2">
      <c r="A482" s="1452" t="s">
        <v>3696</v>
      </c>
      <c r="B482" s="1452" t="s">
        <v>3715</v>
      </c>
      <c r="C482" s="1452" t="s">
        <v>3694</v>
      </c>
      <c r="D482" s="1452" t="s">
        <v>3714</v>
      </c>
      <c r="E482" s="1451" t="s">
        <v>5497</v>
      </c>
      <c r="F482" s="1452">
        <v>93017</v>
      </c>
    </row>
    <row r="483" spans="1:6" ht="14.5" x14ac:dyDescent="0.2">
      <c r="A483" s="1452" t="s">
        <v>3696</v>
      </c>
      <c r="B483" s="1452" t="s">
        <v>3713</v>
      </c>
      <c r="C483" s="1452" t="s">
        <v>3694</v>
      </c>
      <c r="D483" s="1452" t="s">
        <v>3712</v>
      </c>
      <c r="E483" s="1451" t="s">
        <v>5498</v>
      </c>
      <c r="F483" s="1452">
        <v>93424</v>
      </c>
    </row>
    <row r="484" spans="1:6" ht="14.5" x14ac:dyDescent="0.2">
      <c r="A484" s="1452" t="s">
        <v>3696</v>
      </c>
      <c r="B484" s="1452" t="s">
        <v>3711</v>
      </c>
      <c r="C484" s="1452" t="s">
        <v>3694</v>
      </c>
      <c r="D484" s="1452" t="s">
        <v>5499</v>
      </c>
      <c r="E484" s="1451" t="s">
        <v>5500</v>
      </c>
      <c r="F484" s="1452">
        <v>93432</v>
      </c>
    </row>
    <row r="485" spans="1:6" ht="14.5" x14ac:dyDescent="0.2">
      <c r="A485" s="1452" t="s">
        <v>3696</v>
      </c>
      <c r="B485" s="1452" t="s">
        <v>3710</v>
      </c>
      <c r="C485" s="1452" t="s">
        <v>3694</v>
      </c>
      <c r="D485" s="1452" t="s">
        <v>3709</v>
      </c>
      <c r="E485" s="1451" t="s">
        <v>5501</v>
      </c>
      <c r="F485" s="1452">
        <v>93441</v>
      </c>
    </row>
    <row r="486" spans="1:6" ht="14.5" x14ac:dyDescent="0.2">
      <c r="A486" s="1452" t="s">
        <v>3696</v>
      </c>
      <c r="B486" s="1452" t="s">
        <v>3708</v>
      </c>
      <c r="C486" s="1452" t="s">
        <v>3694</v>
      </c>
      <c r="D486" s="1452" t="s">
        <v>3707</v>
      </c>
      <c r="E486" s="1451" t="s">
        <v>5502</v>
      </c>
      <c r="F486" s="1452">
        <v>93459</v>
      </c>
    </row>
    <row r="487" spans="1:6" ht="14.5" x14ac:dyDescent="0.2">
      <c r="A487" s="1452" t="s">
        <v>3696</v>
      </c>
      <c r="B487" s="1452" t="s">
        <v>3706</v>
      </c>
      <c r="C487" s="1452" t="s">
        <v>3694</v>
      </c>
      <c r="D487" s="1452" t="s">
        <v>3705</v>
      </c>
      <c r="E487" s="1451" t="s">
        <v>5503</v>
      </c>
      <c r="F487" s="1452">
        <v>93611</v>
      </c>
    </row>
    <row r="488" spans="1:6" ht="14.5" x14ac:dyDescent="0.2">
      <c r="A488" s="1452" t="s">
        <v>3696</v>
      </c>
      <c r="B488" s="1452" t="s">
        <v>3704</v>
      </c>
      <c r="C488" s="1452" t="s">
        <v>3694</v>
      </c>
      <c r="D488" s="1452" t="s">
        <v>3703</v>
      </c>
      <c r="E488" s="1451" t="s">
        <v>5504</v>
      </c>
      <c r="F488" s="1452">
        <v>93645</v>
      </c>
    </row>
    <row r="489" spans="1:6" ht="14.5" x14ac:dyDescent="0.2">
      <c r="A489" s="1452" t="s">
        <v>3696</v>
      </c>
      <c r="B489" s="1452" t="s">
        <v>3702</v>
      </c>
      <c r="C489" s="1452" t="s">
        <v>3694</v>
      </c>
      <c r="D489" s="1452" t="s">
        <v>3701</v>
      </c>
      <c r="E489" s="1451" t="s">
        <v>5505</v>
      </c>
      <c r="F489" s="1452">
        <v>93840</v>
      </c>
    </row>
    <row r="490" spans="1:6" ht="14.5" x14ac:dyDescent="0.2">
      <c r="A490" s="1452" t="s">
        <v>3696</v>
      </c>
      <c r="B490" s="1452" t="s">
        <v>3700</v>
      </c>
      <c r="C490" s="1452" t="s">
        <v>3694</v>
      </c>
      <c r="D490" s="1452" t="s">
        <v>3699</v>
      </c>
      <c r="E490" s="1451" t="s">
        <v>5506</v>
      </c>
      <c r="F490" s="1452">
        <v>93866</v>
      </c>
    </row>
    <row r="491" spans="1:6" ht="14.5" x14ac:dyDescent="0.2">
      <c r="A491" s="1452" t="s">
        <v>3696</v>
      </c>
      <c r="B491" s="1452" t="s">
        <v>3698</v>
      </c>
      <c r="C491" s="1452" t="s">
        <v>3694</v>
      </c>
      <c r="D491" s="1452" t="s">
        <v>3697</v>
      </c>
      <c r="E491" s="1451" t="s">
        <v>5507</v>
      </c>
      <c r="F491" s="1452">
        <v>94072</v>
      </c>
    </row>
    <row r="492" spans="1:6" ht="14.5" x14ac:dyDescent="0.2">
      <c r="A492" s="1452" t="s">
        <v>3696</v>
      </c>
      <c r="B492" s="1452" t="s">
        <v>3695</v>
      </c>
      <c r="C492" s="1452" t="s">
        <v>3694</v>
      </c>
      <c r="D492" s="1452" t="s">
        <v>3693</v>
      </c>
      <c r="E492" s="1451" t="s">
        <v>5508</v>
      </c>
      <c r="F492" s="1452">
        <v>94111</v>
      </c>
    </row>
    <row r="493" spans="1:6" ht="14.5" x14ac:dyDescent="0.2">
      <c r="A493" s="1449" t="s">
        <v>3629</v>
      </c>
      <c r="B493" s="1450"/>
      <c r="C493" s="1450" t="s">
        <v>3627</v>
      </c>
      <c r="D493" s="1450"/>
      <c r="E493" s="1451" t="s">
        <v>3629</v>
      </c>
      <c r="F493" s="1449">
        <v>100005</v>
      </c>
    </row>
    <row r="494" spans="1:6" ht="14.5" x14ac:dyDescent="0.2">
      <c r="A494" s="1452" t="s">
        <v>3629</v>
      </c>
      <c r="B494" s="1452" t="s">
        <v>3692</v>
      </c>
      <c r="C494" s="1452" t="s">
        <v>3627</v>
      </c>
      <c r="D494" s="1452" t="s">
        <v>3691</v>
      </c>
      <c r="E494" s="1451" t="s">
        <v>5509</v>
      </c>
      <c r="F494" s="1452">
        <v>102016</v>
      </c>
    </row>
    <row r="495" spans="1:6" ht="14.5" x14ac:dyDescent="0.2">
      <c r="A495" s="1452" t="s">
        <v>3629</v>
      </c>
      <c r="B495" s="1452" t="s">
        <v>3690</v>
      </c>
      <c r="C495" s="1452" t="s">
        <v>3627</v>
      </c>
      <c r="D495" s="1452" t="s">
        <v>3689</v>
      </c>
      <c r="E495" s="1451" t="s">
        <v>5510</v>
      </c>
      <c r="F495" s="1452">
        <v>102024</v>
      </c>
    </row>
    <row r="496" spans="1:6" ht="14.5" x14ac:dyDescent="0.2">
      <c r="A496" s="1452" t="s">
        <v>3629</v>
      </c>
      <c r="B496" s="1452" t="s">
        <v>3688</v>
      </c>
      <c r="C496" s="1452" t="s">
        <v>3627</v>
      </c>
      <c r="D496" s="1452" t="s">
        <v>3687</v>
      </c>
      <c r="E496" s="1451" t="s">
        <v>5511</v>
      </c>
      <c r="F496" s="1452">
        <v>102032</v>
      </c>
    </row>
    <row r="497" spans="1:6" ht="14.5" x14ac:dyDescent="0.2">
      <c r="A497" s="1452" t="s">
        <v>3629</v>
      </c>
      <c r="B497" s="1452" t="s">
        <v>3686</v>
      </c>
      <c r="C497" s="1452" t="s">
        <v>3627</v>
      </c>
      <c r="D497" s="1452" t="s">
        <v>3685</v>
      </c>
      <c r="E497" s="1451" t="s">
        <v>5512</v>
      </c>
      <c r="F497" s="1452">
        <v>102041</v>
      </c>
    </row>
    <row r="498" spans="1:6" ht="14.5" x14ac:dyDescent="0.2">
      <c r="A498" s="1452" t="s">
        <v>3629</v>
      </c>
      <c r="B498" s="1452" t="s">
        <v>3684</v>
      </c>
      <c r="C498" s="1452" t="s">
        <v>3627</v>
      </c>
      <c r="D498" s="1452" t="s">
        <v>3683</v>
      </c>
      <c r="E498" s="1451" t="s">
        <v>5513</v>
      </c>
      <c r="F498" s="1452">
        <v>102059</v>
      </c>
    </row>
    <row r="499" spans="1:6" ht="14.5" x14ac:dyDescent="0.2">
      <c r="A499" s="1452" t="s">
        <v>3629</v>
      </c>
      <c r="B499" s="1452" t="s">
        <v>3682</v>
      </c>
      <c r="C499" s="1452" t="s">
        <v>3627</v>
      </c>
      <c r="D499" s="1452" t="s">
        <v>3681</v>
      </c>
      <c r="E499" s="1451" t="s">
        <v>5514</v>
      </c>
      <c r="F499" s="1452">
        <v>102067</v>
      </c>
    </row>
    <row r="500" spans="1:6" ht="14.5" x14ac:dyDescent="0.2">
      <c r="A500" s="1452" t="s">
        <v>3629</v>
      </c>
      <c r="B500" s="1452" t="s">
        <v>3680</v>
      </c>
      <c r="C500" s="1452" t="s">
        <v>3627</v>
      </c>
      <c r="D500" s="1452" t="s">
        <v>3679</v>
      </c>
      <c r="E500" s="1451" t="s">
        <v>5515</v>
      </c>
      <c r="F500" s="1452">
        <v>102075</v>
      </c>
    </row>
    <row r="501" spans="1:6" ht="14.5" x14ac:dyDescent="0.2">
      <c r="A501" s="1452" t="s">
        <v>3629</v>
      </c>
      <c r="B501" s="1452" t="s">
        <v>3678</v>
      </c>
      <c r="C501" s="1452" t="s">
        <v>3627</v>
      </c>
      <c r="D501" s="1452" t="s">
        <v>3677</v>
      </c>
      <c r="E501" s="1451" t="s">
        <v>5516</v>
      </c>
      <c r="F501" s="1452">
        <v>102083</v>
      </c>
    </row>
    <row r="502" spans="1:6" ht="14.5" x14ac:dyDescent="0.2">
      <c r="A502" s="1452" t="s">
        <v>3629</v>
      </c>
      <c r="B502" s="1452" t="s">
        <v>3676</v>
      </c>
      <c r="C502" s="1452" t="s">
        <v>3627</v>
      </c>
      <c r="D502" s="1452" t="s">
        <v>3675</v>
      </c>
      <c r="E502" s="1451" t="s">
        <v>5517</v>
      </c>
      <c r="F502" s="1452">
        <v>102091</v>
      </c>
    </row>
    <row r="503" spans="1:6" ht="14.5" x14ac:dyDescent="0.2">
      <c r="A503" s="1452" t="s">
        <v>3629</v>
      </c>
      <c r="B503" s="1452" t="s">
        <v>3674</v>
      </c>
      <c r="C503" s="1452" t="s">
        <v>3627</v>
      </c>
      <c r="D503" s="1452" t="s">
        <v>3673</v>
      </c>
      <c r="E503" s="1451" t="s">
        <v>5518</v>
      </c>
      <c r="F503" s="1452">
        <v>102105</v>
      </c>
    </row>
    <row r="504" spans="1:6" ht="14.5" x14ac:dyDescent="0.2">
      <c r="A504" s="1452" t="s">
        <v>3629</v>
      </c>
      <c r="B504" s="1452" t="s">
        <v>3672</v>
      </c>
      <c r="C504" s="1452" t="s">
        <v>3627</v>
      </c>
      <c r="D504" s="1452" t="s">
        <v>3671</v>
      </c>
      <c r="E504" s="1451" t="s">
        <v>5519</v>
      </c>
      <c r="F504" s="1452">
        <v>102113</v>
      </c>
    </row>
    <row r="505" spans="1:6" ht="14.5" x14ac:dyDescent="0.2">
      <c r="A505" s="1452" t="s">
        <v>3629</v>
      </c>
      <c r="B505" s="1452" t="s">
        <v>3670</v>
      </c>
      <c r="C505" s="1452" t="s">
        <v>3627</v>
      </c>
      <c r="D505" s="1452" t="s">
        <v>3669</v>
      </c>
      <c r="E505" s="1451" t="s">
        <v>5520</v>
      </c>
      <c r="F505" s="1452">
        <v>102121</v>
      </c>
    </row>
    <row r="506" spans="1:6" ht="14.5" x14ac:dyDescent="0.2">
      <c r="A506" s="1452" t="s">
        <v>3629</v>
      </c>
      <c r="B506" s="1452" t="s">
        <v>3668</v>
      </c>
      <c r="C506" s="1452" t="s">
        <v>3627</v>
      </c>
      <c r="D506" s="1452" t="s">
        <v>3667</v>
      </c>
      <c r="E506" s="1451" t="s">
        <v>5521</v>
      </c>
      <c r="F506" s="1452">
        <v>103446</v>
      </c>
    </row>
    <row r="507" spans="1:6" ht="14.5" x14ac:dyDescent="0.2">
      <c r="A507" s="1452" t="s">
        <v>3629</v>
      </c>
      <c r="B507" s="1452" t="s">
        <v>3666</v>
      </c>
      <c r="C507" s="1452" t="s">
        <v>3627</v>
      </c>
      <c r="D507" s="1452" t="s">
        <v>3665</v>
      </c>
      <c r="E507" s="1451" t="s">
        <v>5522</v>
      </c>
      <c r="F507" s="1452">
        <v>103454</v>
      </c>
    </row>
    <row r="508" spans="1:6" ht="14.5" x14ac:dyDescent="0.2">
      <c r="A508" s="1452" t="s">
        <v>3629</v>
      </c>
      <c r="B508" s="1452" t="s">
        <v>3664</v>
      </c>
      <c r="C508" s="1452" t="s">
        <v>3627</v>
      </c>
      <c r="D508" s="1452" t="s">
        <v>3663</v>
      </c>
      <c r="E508" s="1451" t="s">
        <v>5523</v>
      </c>
      <c r="F508" s="1452">
        <v>103667</v>
      </c>
    </row>
    <row r="509" spans="1:6" ht="14.5" x14ac:dyDescent="0.2">
      <c r="A509" s="1452" t="s">
        <v>3629</v>
      </c>
      <c r="B509" s="1452" t="s">
        <v>3662</v>
      </c>
      <c r="C509" s="1452" t="s">
        <v>3627</v>
      </c>
      <c r="D509" s="1452" t="s">
        <v>3661</v>
      </c>
      <c r="E509" s="1451" t="s">
        <v>5524</v>
      </c>
      <c r="F509" s="1452">
        <v>103675</v>
      </c>
    </row>
    <row r="510" spans="1:6" ht="14.5" x14ac:dyDescent="0.2">
      <c r="A510" s="1452" t="s">
        <v>3629</v>
      </c>
      <c r="B510" s="1452" t="s">
        <v>3660</v>
      </c>
      <c r="C510" s="1452" t="s">
        <v>3627</v>
      </c>
      <c r="D510" s="1452" t="s">
        <v>3659</v>
      </c>
      <c r="E510" s="1451" t="s">
        <v>5525</v>
      </c>
      <c r="F510" s="1452">
        <v>103829</v>
      </c>
    </row>
    <row r="511" spans="1:6" ht="14.5" x14ac:dyDescent="0.2">
      <c r="A511" s="1452" t="s">
        <v>3629</v>
      </c>
      <c r="B511" s="1452" t="s">
        <v>2955</v>
      </c>
      <c r="C511" s="1452" t="s">
        <v>3627</v>
      </c>
      <c r="D511" s="1452" t="s">
        <v>3658</v>
      </c>
      <c r="E511" s="1451" t="s">
        <v>5526</v>
      </c>
      <c r="F511" s="1452">
        <v>103837</v>
      </c>
    </row>
    <row r="512" spans="1:6" ht="14.5" x14ac:dyDescent="0.2">
      <c r="A512" s="1452" t="s">
        <v>3629</v>
      </c>
      <c r="B512" s="1452" t="s">
        <v>3657</v>
      </c>
      <c r="C512" s="1452" t="s">
        <v>3627</v>
      </c>
      <c r="D512" s="1452" t="s">
        <v>3656</v>
      </c>
      <c r="E512" s="1451" t="s">
        <v>5527</v>
      </c>
      <c r="F512" s="1452">
        <v>103845</v>
      </c>
    </row>
    <row r="513" spans="1:6" ht="14.5" x14ac:dyDescent="0.2">
      <c r="A513" s="1452" t="s">
        <v>3629</v>
      </c>
      <c r="B513" s="1452" t="s">
        <v>3655</v>
      </c>
      <c r="C513" s="1452" t="s">
        <v>3627</v>
      </c>
      <c r="D513" s="1452" t="s">
        <v>3654</v>
      </c>
      <c r="E513" s="1451" t="s">
        <v>5528</v>
      </c>
      <c r="F513" s="1452">
        <v>104213</v>
      </c>
    </row>
    <row r="514" spans="1:6" ht="14.5" x14ac:dyDescent="0.2">
      <c r="A514" s="1452" t="s">
        <v>3629</v>
      </c>
      <c r="B514" s="1452" t="s">
        <v>3653</v>
      </c>
      <c r="C514" s="1452" t="s">
        <v>3627</v>
      </c>
      <c r="D514" s="1452" t="s">
        <v>3652</v>
      </c>
      <c r="E514" s="1451" t="s">
        <v>5529</v>
      </c>
      <c r="F514" s="1452">
        <v>104248</v>
      </c>
    </row>
    <row r="515" spans="1:6" ht="14.5" x14ac:dyDescent="0.2">
      <c r="A515" s="1452" t="s">
        <v>3629</v>
      </c>
      <c r="B515" s="1452" t="s">
        <v>3651</v>
      </c>
      <c r="C515" s="1452" t="s">
        <v>3627</v>
      </c>
      <c r="D515" s="1452" t="s">
        <v>3650</v>
      </c>
      <c r="E515" s="1451" t="s">
        <v>5530</v>
      </c>
      <c r="F515" s="1452">
        <v>104256</v>
      </c>
    </row>
    <row r="516" spans="1:6" ht="14.5" x14ac:dyDescent="0.2">
      <c r="A516" s="1452" t="s">
        <v>3629</v>
      </c>
      <c r="B516" s="1452" t="s">
        <v>3649</v>
      </c>
      <c r="C516" s="1452" t="s">
        <v>3627</v>
      </c>
      <c r="D516" s="1452" t="s">
        <v>3648</v>
      </c>
      <c r="E516" s="1451" t="s">
        <v>5531</v>
      </c>
      <c r="F516" s="1452">
        <v>104264</v>
      </c>
    </row>
    <row r="517" spans="1:6" ht="14.5" x14ac:dyDescent="0.2">
      <c r="A517" s="1452" t="s">
        <v>3629</v>
      </c>
      <c r="B517" s="1452" t="s">
        <v>2864</v>
      </c>
      <c r="C517" s="1452" t="s">
        <v>3627</v>
      </c>
      <c r="D517" s="1452" t="s">
        <v>2863</v>
      </c>
      <c r="E517" s="1451" t="s">
        <v>5532</v>
      </c>
      <c r="F517" s="1452">
        <v>104281</v>
      </c>
    </row>
    <row r="518" spans="1:6" ht="14.5" x14ac:dyDescent="0.2">
      <c r="A518" s="1452" t="s">
        <v>3629</v>
      </c>
      <c r="B518" s="1452" t="s">
        <v>3647</v>
      </c>
      <c r="C518" s="1452" t="s">
        <v>3627</v>
      </c>
      <c r="D518" s="1452" t="s">
        <v>5533</v>
      </c>
      <c r="E518" s="1451" t="s">
        <v>5534</v>
      </c>
      <c r="F518" s="1452">
        <v>104299</v>
      </c>
    </row>
    <row r="519" spans="1:6" ht="14.5" x14ac:dyDescent="0.2">
      <c r="A519" s="1452" t="s">
        <v>3629</v>
      </c>
      <c r="B519" s="1452" t="s">
        <v>3646</v>
      </c>
      <c r="C519" s="1452" t="s">
        <v>3627</v>
      </c>
      <c r="D519" s="1452" t="s">
        <v>3645</v>
      </c>
      <c r="E519" s="1451" t="s">
        <v>5535</v>
      </c>
      <c r="F519" s="1452">
        <v>104434</v>
      </c>
    </row>
    <row r="520" spans="1:6" ht="14.5" x14ac:dyDescent="0.2">
      <c r="A520" s="1452" t="s">
        <v>3629</v>
      </c>
      <c r="B520" s="1452" t="s">
        <v>3644</v>
      </c>
      <c r="C520" s="1452" t="s">
        <v>3627</v>
      </c>
      <c r="D520" s="1452" t="s">
        <v>3643</v>
      </c>
      <c r="E520" s="1451" t="s">
        <v>5536</v>
      </c>
      <c r="F520" s="1452">
        <v>104442</v>
      </c>
    </row>
    <row r="521" spans="1:6" ht="14.5" x14ac:dyDescent="0.2">
      <c r="A521" s="1452" t="s">
        <v>3629</v>
      </c>
      <c r="B521" s="1452" t="s">
        <v>3642</v>
      </c>
      <c r="C521" s="1452" t="s">
        <v>3627</v>
      </c>
      <c r="D521" s="1452" t="s">
        <v>3641</v>
      </c>
      <c r="E521" s="1451" t="s">
        <v>5537</v>
      </c>
      <c r="F521" s="1452">
        <v>104485</v>
      </c>
    </row>
    <row r="522" spans="1:6" ht="14.5" x14ac:dyDescent="0.2">
      <c r="A522" s="1452" t="s">
        <v>3629</v>
      </c>
      <c r="B522" s="1452" t="s">
        <v>3640</v>
      </c>
      <c r="C522" s="1452" t="s">
        <v>3627</v>
      </c>
      <c r="D522" s="1452" t="s">
        <v>3639</v>
      </c>
      <c r="E522" s="1451" t="s">
        <v>5538</v>
      </c>
      <c r="F522" s="1452">
        <v>104493</v>
      </c>
    </row>
    <row r="523" spans="1:6" ht="14.5" x14ac:dyDescent="0.2">
      <c r="A523" s="1452" t="s">
        <v>3629</v>
      </c>
      <c r="B523" s="1452" t="s">
        <v>3638</v>
      </c>
      <c r="C523" s="1452" t="s">
        <v>3627</v>
      </c>
      <c r="D523" s="1452" t="s">
        <v>3637</v>
      </c>
      <c r="E523" s="1451" t="s">
        <v>5539</v>
      </c>
      <c r="F523" s="1452">
        <v>104647</v>
      </c>
    </row>
    <row r="524" spans="1:6" ht="14.5" x14ac:dyDescent="0.2">
      <c r="A524" s="1452" t="s">
        <v>3629</v>
      </c>
      <c r="B524" s="1452" t="s">
        <v>3636</v>
      </c>
      <c r="C524" s="1452" t="s">
        <v>3627</v>
      </c>
      <c r="D524" s="1452" t="s">
        <v>3635</v>
      </c>
      <c r="E524" s="1451" t="s">
        <v>5540</v>
      </c>
      <c r="F524" s="1452">
        <v>105210</v>
      </c>
    </row>
    <row r="525" spans="1:6" ht="14.5" x14ac:dyDescent="0.2">
      <c r="A525" s="1452" t="s">
        <v>3629</v>
      </c>
      <c r="B525" s="1452" t="s">
        <v>2549</v>
      </c>
      <c r="C525" s="1452" t="s">
        <v>3627</v>
      </c>
      <c r="D525" s="1452" t="s">
        <v>3634</v>
      </c>
      <c r="E525" s="1451" t="s">
        <v>5541</v>
      </c>
      <c r="F525" s="1452">
        <v>105228</v>
      </c>
    </row>
    <row r="526" spans="1:6" ht="14.5" x14ac:dyDescent="0.2">
      <c r="A526" s="1452" t="s">
        <v>3629</v>
      </c>
      <c r="B526" s="1452" t="s">
        <v>3633</v>
      </c>
      <c r="C526" s="1452" t="s">
        <v>3627</v>
      </c>
      <c r="D526" s="1452" t="s">
        <v>3632</v>
      </c>
      <c r="E526" s="1451" t="s">
        <v>5542</v>
      </c>
      <c r="F526" s="1452">
        <v>105236</v>
      </c>
    </row>
    <row r="527" spans="1:6" ht="14.5" x14ac:dyDescent="0.2">
      <c r="A527" s="1452" t="s">
        <v>3629</v>
      </c>
      <c r="B527" s="1452" t="s">
        <v>3631</v>
      </c>
      <c r="C527" s="1452" t="s">
        <v>3627</v>
      </c>
      <c r="D527" s="1452" t="s">
        <v>3630</v>
      </c>
      <c r="E527" s="1451" t="s">
        <v>5543</v>
      </c>
      <c r="F527" s="1452">
        <v>105244</v>
      </c>
    </row>
    <row r="528" spans="1:6" ht="14.5" x14ac:dyDescent="0.2">
      <c r="A528" s="1452" t="s">
        <v>3629</v>
      </c>
      <c r="B528" s="1452" t="s">
        <v>3628</v>
      </c>
      <c r="C528" s="1452" t="s">
        <v>3627</v>
      </c>
      <c r="D528" s="1452" t="s">
        <v>3626</v>
      </c>
      <c r="E528" s="1451" t="s">
        <v>5544</v>
      </c>
      <c r="F528" s="1452">
        <v>105252</v>
      </c>
    </row>
    <row r="529" spans="1:6" ht="14.5" x14ac:dyDescent="0.2">
      <c r="A529" s="1449" t="s">
        <v>3506</v>
      </c>
      <c r="B529" s="1450"/>
      <c r="C529" s="1450" t="s">
        <v>3504</v>
      </c>
      <c r="D529" s="1450"/>
      <c r="E529" s="1451" t="s">
        <v>3506</v>
      </c>
      <c r="F529" s="1449">
        <v>110001</v>
      </c>
    </row>
    <row r="530" spans="1:6" ht="14.5" x14ac:dyDescent="0.2">
      <c r="A530" s="1452" t="s">
        <v>3506</v>
      </c>
      <c r="B530" s="1452" t="s">
        <v>3625</v>
      </c>
      <c r="C530" s="1452" t="s">
        <v>3504</v>
      </c>
      <c r="D530" s="1452" t="s">
        <v>3624</v>
      </c>
      <c r="E530" s="1451" t="s">
        <v>5545</v>
      </c>
      <c r="F530" s="1452">
        <v>111007</v>
      </c>
    </row>
    <row r="531" spans="1:6" ht="14.5" x14ac:dyDescent="0.2">
      <c r="A531" s="1452" t="s">
        <v>3506</v>
      </c>
      <c r="B531" s="1452" t="s">
        <v>3623</v>
      </c>
      <c r="C531" s="1452" t="s">
        <v>3504</v>
      </c>
      <c r="D531" s="1452" t="s">
        <v>3622</v>
      </c>
      <c r="E531" s="1451" t="s">
        <v>5546</v>
      </c>
      <c r="F531" s="1452">
        <v>112011</v>
      </c>
    </row>
    <row r="532" spans="1:6" ht="14.5" x14ac:dyDescent="0.2">
      <c r="A532" s="1452" t="s">
        <v>3506</v>
      </c>
      <c r="B532" s="1452" t="s">
        <v>3621</v>
      </c>
      <c r="C532" s="1452" t="s">
        <v>3504</v>
      </c>
      <c r="D532" s="1452" t="s">
        <v>3620</v>
      </c>
      <c r="E532" s="1451" t="s">
        <v>5547</v>
      </c>
      <c r="F532" s="1452">
        <v>112020</v>
      </c>
    </row>
    <row r="533" spans="1:6" ht="14.5" x14ac:dyDescent="0.2">
      <c r="A533" s="1452" t="s">
        <v>3506</v>
      </c>
      <c r="B533" s="1452" t="s">
        <v>3619</v>
      </c>
      <c r="C533" s="1452" t="s">
        <v>3504</v>
      </c>
      <c r="D533" s="1452" t="s">
        <v>3618</v>
      </c>
      <c r="E533" s="1451" t="s">
        <v>5548</v>
      </c>
      <c r="F533" s="1452">
        <v>112038</v>
      </c>
    </row>
    <row r="534" spans="1:6" ht="14.5" x14ac:dyDescent="0.2">
      <c r="A534" s="1452" t="s">
        <v>3506</v>
      </c>
      <c r="B534" s="1452" t="s">
        <v>3617</v>
      </c>
      <c r="C534" s="1452" t="s">
        <v>3504</v>
      </c>
      <c r="D534" s="1452" t="s">
        <v>3616</v>
      </c>
      <c r="E534" s="1451" t="s">
        <v>5549</v>
      </c>
      <c r="F534" s="1452">
        <v>112062</v>
      </c>
    </row>
    <row r="535" spans="1:6" ht="14.5" x14ac:dyDescent="0.2">
      <c r="A535" s="1452" t="s">
        <v>3506</v>
      </c>
      <c r="B535" s="1452" t="s">
        <v>3615</v>
      </c>
      <c r="C535" s="1452" t="s">
        <v>3504</v>
      </c>
      <c r="D535" s="1452" t="s">
        <v>3614</v>
      </c>
      <c r="E535" s="1451" t="s">
        <v>5550</v>
      </c>
      <c r="F535" s="1452">
        <v>112071</v>
      </c>
    </row>
    <row r="536" spans="1:6" ht="14.5" x14ac:dyDescent="0.2">
      <c r="A536" s="1452" t="s">
        <v>3506</v>
      </c>
      <c r="B536" s="1452" t="s">
        <v>3613</v>
      </c>
      <c r="C536" s="1452" t="s">
        <v>3504</v>
      </c>
      <c r="D536" s="1452" t="s">
        <v>3612</v>
      </c>
      <c r="E536" s="1451" t="s">
        <v>5551</v>
      </c>
      <c r="F536" s="1452">
        <v>112089</v>
      </c>
    </row>
    <row r="537" spans="1:6" ht="14.5" x14ac:dyDescent="0.2">
      <c r="A537" s="1452" t="s">
        <v>3506</v>
      </c>
      <c r="B537" s="1452" t="s">
        <v>3611</v>
      </c>
      <c r="C537" s="1452" t="s">
        <v>3504</v>
      </c>
      <c r="D537" s="1452" t="s">
        <v>3610</v>
      </c>
      <c r="E537" s="1451" t="s">
        <v>5552</v>
      </c>
      <c r="F537" s="1452">
        <v>112097</v>
      </c>
    </row>
    <row r="538" spans="1:6" ht="14.5" x14ac:dyDescent="0.2">
      <c r="A538" s="1452" t="s">
        <v>3506</v>
      </c>
      <c r="B538" s="1452" t="s">
        <v>3609</v>
      </c>
      <c r="C538" s="1452" t="s">
        <v>3504</v>
      </c>
      <c r="D538" s="1452" t="s">
        <v>3608</v>
      </c>
      <c r="E538" s="1451" t="s">
        <v>5553</v>
      </c>
      <c r="F538" s="1452">
        <v>112101</v>
      </c>
    </row>
    <row r="539" spans="1:6" ht="14.5" x14ac:dyDescent="0.2">
      <c r="A539" s="1452" t="s">
        <v>3506</v>
      </c>
      <c r="B539" s="1452" t="s">
        <v>3607</v>
      </c>
      <c r="C539" s="1452" t="s">
        <v>3504</v>
      </c>
      <c r="D539" s="1452" t="s">
        <v>3606</v>
      </c>
      <c r="E539" s="1451" t="s">
        <v>5554</v>
      </c>
      <c r="F539" s="1452">
        <v>112119</v>
      </c>
    </row>
    <row r="540" spans="1:6" ht="14.5" x14ac:dyDescent="0.2">
      <c r="A540" s="1452" t="s">
        <v>3506</v>
      </c>
      <c r="B540" s="1452" t="s">
        <v>3605</v>
      </c>
      <c r="C540" s="1452" t="s">
        <v>3504</v>
      </c>
      <c r="D540" s="1452" t="s">
        <v>3604</v>
      </c>
      <c r="E540" s="1451" t="s">
        <v>5555</v>
      </c>
      <c r="F540" s="1452">
        <v>112127</v>
      </c>
    </row>
    <row r="541" spans="1:6" ht="14.5" x14ac:dyDescent="0.2">
      <c r="A541" s="1452" t="s">
        <v>3506</v>
      </c>
      <c r="B541" s="1452" t="s">
        <v>3603</v>
      </c>
      <c r="C541" s="1452" t="s">
        <v>3504</v>
      </c>
      <c r="D541" s="1452" t="s">
        <v>3602</v>
      </c>
      <c r="E541" s="1451" t="s">
        <v>5556</v>
      </c>
      <c r="F541" s="1452">
        <v>112143</v>
      </c>
    </row>
    <row r="542" spans="1:6" ht="14.5" x14ac:dyDescent="0.2">
      <c r="A542" s="1452" t="s">
        <v>3506</v>
      </c>
      <c r="B542" s="1452" t="s">
        <v>3601</v>
      </c>
      <c r="C542" s="1452" t="s">
        <v>3504</v>
      </c>
      <c r="D542" s="1452" t="s">
        <v>3600</v>
      </c>
      <c r="E542" s="1451" t="s">
        <v>5557</v>
      </c>
      <c r="F542" s="1452">
        <v>112151</v>
      </c>
    </row>
    <row r="543" spans="1:6" ht="14.5" x14ac:dyDescent="0.2">
      <c r="A543" s="1452" t="s">
        <v>3506</v>
      </c>
      <c r="B543" s="1452" t="s">
        <v>3599</v>
      </c>
      <c r="C543" s="1452" t="s">
        <v>3504</v>
      </c>
      <c r="D543" s="1452" t="s">
        <v>3598</v>
      </c>
      <c r="E543" s="1451" t="s">
        <v>5558</v>
      </c>
      <c r="F543" s="1452">
        <v>112160</v>
      </c>
    </row>
    <row r="544" spans="1:6" ht="14.5" x14ac:dyDescent="0.2">
      <c r="A544" s="1452" t="s">
        <v>3506</v>
      </c>
      <c r="B544" s="1452" t="s">
        <v>3597</v>
      </c>
      <c r="C544" s="1452" t="s">
        <v>3504</v>
      </c>
      <c r="D544" s="1452" t="s">
        <v>3596</v>
      </c>
      <c r="E544" s="1451" t="s">
        <v>5559</v>
      </c>
      <c r="F544" s="1452">
        <v>112178</v>
      </c>
    </row>
    <row r="545" spans="1:6" ht="14.5" x14ac:dyDescent="0.2">
      <c r="A545" s="1452" t="s">
        <v>3506</v>
      </c>
      <c r="B545" s="1452" t="s">
        <v>3595</v>
      </c>
      <c r="C545" s="1452" t="s">
        <v>3504</v>
      </c>
      <c r="D545" s="1452" t="s">
        <v>3594</v>
      </c>
      <c r="E545" s="1451" t="s">
        <v>5560</v>
      </c>
      <c r="F545" s="1452">
        <v>112186</v>
      </c>
    </row>
    <row r="546" spans="1:6" ht="14.5" x14ac:dyDescent="0.2">
      <c r="A546" s="1452" t="s">
        <v>3506</v>
      </c>
      <c r="B546" s="1452" t="s">
        <v>3593</v>
      </c>
      <c r="C546" s="1452" t="s">
        <v>3504</v>
      </c>
      <c r="D546" s="1452" t="s">
        <v>3592</v>
      </c>
      <c r="E546" s="1451" t="s">
        <v>5561</v>
      </c>
      <c r="F546" s="1452">
        <v>112194</v>
      </c>
    </row>
    <row r="547" spans="1:6" ht="14.5" x14ac:dyDescent="0.2">
      <c r="A547" s="1452" t="s">
        <v>3506</v>
      </c>
      <c r="B547" s="1452" t="s">
        <v>3591</v>
      </c>
      <c r="C547" s="1452" t="s">
        <v>3504</v>
      </c>
      <c r="D547" s="1452" t="s">
        <v>3590</v>
      </c>
      <c r="E547" s="1451" t="s">
        <v>5562</v>
      </c>
      <c r="F547" s="1452">
        <v>112216</v>
      </c>
    </row>
    <row r="548" spans="1:6" ht="14.5" x14ac:dyDescent="0.2">
      <c r="A548" s="1452" t="s">
        <v>3506</v>
      </c>
      <c r="B548" s="1452" t="s">
        <v>3589</v>
      </c>
      <c r="C548" s="1452" t="s">
        <v>3504</v>
      </c>
      <c r="D548" s="1452" t="s">
        <v>3588</v>
      </c>
      <c r="E548" s="1451" t="s">
        <v>5563</v>
      </c>
      <c r="F548" s="1452">
        <v>112224</v>
      </c>
    </row>
    <row r="549" spans="1:6" ht="14.5" x14ac:dyDescent="0.2">
      <c r="A549" s="1452" t="s">
        <v>3506</v>
      </c>
      <c r="B549" s="1452" t="s">
        <v>3587</v>
      </c>
      <c r="C549" s="1452" t="s">
        <v>3504</v>
      </c>
      <c r="D549" s="1452" t="s">
        <v>3586</v>
      </c>
      <c r="E549" s="1451" t="s">
        <v>5564</v>
      </c>
      <c r="F549" s="1452">
        <v>112232</v>
      </c>
    </row>
    <row r="550" spans="1:6" ht="14.5" x14ac:dyDescent="0.2">
      <c r="A550" s="1452" t="s">
        <v>3506</v>
      </c>
      <c r="B550" s="1452" t="s">
        <v>3585</v>
      </c>
      <c r="C550" s="1452" t="s">
        <v>3504</v>
      </c>
      <c r="D550" s="1452" t="s">
        <v>3584</v>
      </c>
      <c r="E550" s="1451" t="s">
        <v>5565</v>
      </c>
      <c r="F550" s="1452">
        <v>112241</v>
      </c>
    </row>
    <row r="551" spans="1:6" ht="14.5" x14ac:dyDescent="0.2">
      <c r="A551" s="1452" t="s">
        <v>3506</v>
      </c>
      <c r="B551" s="1452" t="s">
        <v>3583</v>
      </c>
      <c r="C551" s="1452" t="s">
        <v>3504</v>
      </c>
      <c r="D551" s="1452" t="s">
        <v>3582</v>
      </c>
      <c r="E551" s="1451" t="s">
        <v>5566</v>
      </c>
      <c r="F551" s="1452">
        <v>112259</v>
      </c>
    </row>
    <row r="552" spans="1:6" ht="14.5" x14ac:dyDescent="0.2">
      <c r="A552" s="1452" t="s">
        <v>3506</v>
      </c>
      <c r="B552" s="1452" t="s">
        <v>3581</v>
      </c>
      <c r="C552" s="1452" t="s">
        <v>3504</v>
      </c>
      <c r="D552" s="1452" t="s">
        <v>3580</v>
      </c>
      <c r="E552" s="1451" t="s">
        <v>5567</v>
      </c>
      <c r="F552" s="1452">
        <v>112275</v>
      </c>
    </row>
    <row r="553" spans="1:6" ht="14.5" x14ac:dyDescent="0.2">
      <c r="A553" s="1452" t="s">
        <v>3506</v>
      </c>
      <c r="B553" s="1452" t="s">
        <v>3579</v>
      </c>
      <c r="C553" s="1452" t="s">
        <v>3504</v>
      </c>
      <c r="D553" s="1452" t="s">
        <v>3578</v>
      </c>
      <c r="E553" s="1451" t="s">
        <v>5568</v>
      </c>
      <c r="F553" s="1452">
        <v>112283</v>
      </c>
    </row>
    <row r="554" spans="1:6" ht="14.5" x14ac:dyDescent="0.2">
      <c r="A554" s="1452" t="s">
        <v>3506</v>
      </c>
      <c r="B554" s="1452" t="s">
        <v>3577</v>
      </c>
      <c r="C554" s="1452" t="s">
        <v>3504</v>
      </c>
      <c r="D554" s="1452" t="s">
        <v>3576</v>
      </c>
      <c r="E554" s="1451" t="s">
        <v>5569</v>
      </c>
      <c r="F554" s="1452">
        <v>112291</v>
      </c>
    </row>
    <row r="555" spans="1:6" ht="14.5" x14ac:dyDescent="0.2">
      <c r="A555" s="1452" t="s">
        <v>3506</v>
      </c>
      <c r="B555" s="1452" t="s">
        <v>3575</v>
      </c>
      <c r="C555" s="1452" t="s">
        <v>3504</v>
      </c>
      <c r="D555" s="1452" t="s">
        <v>3574</v>
      </c>
      <c r="E555" s="1451" t="s">
        <v>5570</v>
      </c>
      <c r="F555" s="1452">
        <v>112305</v>
      </c>
    </row>
    <row r="556" spans="1:6" ht="14.5" x14ac:dyDescent="0.2">
      <c r="A556" s="1452" t="s">
        <v>3506</v>
      </c>
      <c r="B556" s="1452" t="s">
        <v>3573</v>
      </c>
      <c r="C556" s="1452" t="s">
        <v>3504</v>
      </c>
      <c r="D556" s="1452" t="s">
        <v>3572</v>
      </c>
      <c r="E556" s="1451" t="s">
        <v>5571</v>
      </c>
      <c r="F556" s="1452">
        <v>112313</v>
      </c>
    </row>
    <row r="557" spans="1:6" ht="14.5" x14ac:dyDescent="0.2">
      <c r="A557" s="1452" t="s">
        <v>3506</v>
      </c>
      <c r="B557" s="1452" t="s">
        <v>3571</v>
      </c>
      <c r="C557" s="1452" t="s">
        <v>3504</v>
      </c>
      <c r="D557" s="1452" t="s">
        <v>3570</v>
      </c>
      <c r="E557" s="1451" t="s">
        <v>5572</v>
      </c>
      <c r="F557" s="1452">
        <v>112321</v>
      </c>
    </row>
    <row r="558" spans="1:6" ht="14.5" x14ac:dyDescent="0.2">
      <c r="A558" s="1452" t="s">
        <v>3506</v>
      </c>
      <c r="B558" s="1452" t="s">
        <v>3569</v>
      </c>
      <c r="C558" s="1452" t="s">
        <v>3504</v>
      </c>
      <c r="D558" s="1452" t="s">
        <v>3568</v>
      </c>
      <c r="E558" s="1451" t="s">
        <v>5573</v>
      </c>
      <c r="F558" s="1452">
        <v>112330</v>
      </c>
    </row>
    <row r="559" spans="1:6" ht="14.5" x14ac:dyDescent="0.2">
      <c r="A559" s="1452" t="s">
        <v>3506</v>
      </c>
      <c r="B559" s="1452" t="s">
        <v>3567</v>
      </c>
      <c r="C559" s="1452" t="s">
        <v>3504</v>
      </c>
      <c r="D559" s="1452" t="s">
        <v>3566</v>
      </c>
      <c r="E559" s="1451" t="s">
        <v>5574</v>
      </c>
      <c r="F559" s="1452">
        <v>112348</v>
      </c>
    </row>
    <row r="560" spans="1:6" ht="14.5" x14ac:dyDescent="0.2">
      <c r="A560" s="1452" t="s">
        <v>3506</v>
      </c>
      <c r="B560" s="1452" t="s">
        <v>3565</v>
      </c>
      <c r="C560" s="1452" t="s">
        <v>3504</v>
      </c>
      <c r="D560" s="1452" t="s">
        <v>3564</v>
      </c>
      <c r="E560" s="1451" t="s">
        <v>5575</v>
      </c>
      <c r="F560" s="1452">
        <v>112356</v>
      </c>
    </row>
    <row r="561" spans="1:6" ht="14.5" x14ac:dyDescent="0.2">
      <c r="A561" s="1452" t="s">
        <v>3506</v>
      </c>
      <c r="B561" s="1452" t="s">
        <v>3563</v>
      </c>
      <c r="C561" s="1452" t="s">
        <v>3504</v>
      </c>
      <c r="D561" s="1452" t="s">
        <v>3562</v>
      </c>
      <c r="E561" s="1451" t="s">
        <v>5576</v>
      </c>
      <c r="F561" s="1452">
        <v>112372</v>
      </c>
    </row>
    <row r="562" spans="1:6" ht="14.5" x14ac:dyDescent="0.2">
      <c r="A562" s="1452" t="s">
        <v>3506</v>
      </c>
      <c r="B562" s="1452" t="s">
        <v>3561</v>
      </c>
      <c r="C562" s="1452" t="s">
        <v>3504</v>
      </c>
      <c r="D562" s="1452" t="s">
        <v>3560</v>
      </c>
      <c r="E562" s="1451" t="s">
        <v>5577</v>
      </c>
      <c r="F562" s="1452">
        <v>112381</v>
      </c>
    </row>
    <row r="563" spans="1:6" ht="14.5" x14ac:dyDescent="0.2">
      <c r="A563" s="1452" t="s">
        <v>3506</v>
      </c>
      <c r="B563" s="1452" t="s">
        <v>3559</v>
      </c>
      <c r="C563" s="1452" t="s">
        <v>3504</v>
      </c>
      <c r="D563" s="1452" t="s">
        <v>3558</v>
      </c>
      <c r="E563" s="1451" t="s">
        <v>5578</v>
      </c>
      <c r="F563" s="1452">
        <v>112399</v>
      </c>
    </row>
    <row r="564" spans="1:6" ht="14.5" x14ac:dyDescent="0.2">
      <c r="A564" s="1452" t="s">
        <v>3506</v>
      </c>
      <c r="B564" s="1452" t="s">
        <v>3557</v>
      </c>
      <c r="C564" s="1452" t="s">
        <v>3504</v>
      </c>
      <c r="D564" s="1452" t="s">
        <v>5579</v>
      </c>
      <c r="E564" s="1451" t="s">
        <v>5580</v>
      </c>
      <c r="F564" s="1452">
        <v>112402</v>
      </c>
    </row>
    <row r="565" spans="1:6" ht="14.5" x14ac:dyDescent="0.2">
      <c r="A565" s="1452" t="s">
        <v>3506</v>
      </c>
      <c r="B565" s="1452" t="s">
        <v>3556</v>
      </c>
      <c r="C565" s="1452" t="s">
        <v>3504</v>
      </c>
      <c r="D565" s="1452" t="s">
        <v>3555</v>
      </c>
      <c r="E565" s="1451" t="s">
        <v>5581</v>
      </c>
      <c r="F565" s="1452">
        <v>112411</v>
      </c>
    </row>
    <row r="566" spans="1:6" ht="14.5" x14ac:dyDescent="0.2">
      <c r="A566" s="1452" t="s">
        <v>3506</v>
      </c>
      <c r="B566" s="1452" t="s">
        <v>3554</v>
      </c>
      <c r="C566" s="1452" t="s">
        <v>3504</v>
      </c>
      <c r="D566" s="1452" t="s">
        <v>3553</v>
      </c>
      <c r="E566" s="1451" t="s">
        <v>5582</v>
      </c>
      <c r="F566" s="1452">
        <v>112429</v>
      </c>
    </row>
    <row r="567" spans="1:6" ht="14.5" x14ac:dyDescent="0.2">
      <c r="A567" s="1452" t="s">
        <v>3506</v>
      </c>
      <c r="B567" s="1452" t="s">
        <v>3552</v>
      </c>
      <c r="C567" s="1452" t="s">
        <v>3504</v>
      </c>
      <c r="D567" s="1452" t="s">
        <v>3551</v>
      </c>
      <c r="E567" s="1451" t="s">
        <v>5583</v>
      </c>
      <c r="F567" s="1452">
        <v>112437</v>
      </c>
    </row>
    <row r="568" spans="1:6" ht="14.5" x14ac:dyDescent="0.2">
      <c r="A568" s="1452" t="s">
        <v>3506</v>
      </c>
      <c r="B568" s="1452" t="s">
        <v>3550</v>
      </c>
      <c r="C568" s="1452" t="s">
        <v>3504</v>
      </c>
      <c r="D568" s="1452" t="s">
        <v>3549</v>
      </c>
      <c r="E568" s="1451" t="s">
        <v>5584</v>
      </c>
      <c r="F568" s="1452">
        <v>112453</v>
      </c>
    </row>
    <row r="569" spans="1:6" ht="14.5" x14ac:dyDescent="0.2">
      <c r="A569" s="1452" t="s">
        <v>3506</v>
      </c>
      <c r="B569" s="1452" t="s">
        <v>5585</v>
      </c>
      <c r="C569" s="1452" t="s">
        <v>3504</v>
      </c>
      <c r="D569" s="1452" t="s">
        <v>5586</v>
      </c>
      <c r="E569" s="1451" t="s">
        <v>5587</v>
      </c>
      <c r="F569" s="1452">
        <v>112461</v>
      </c>
    </row>
    <row r="570" spans="1:6" ht="14.5" x14ac:dyDescent="0.2">
      <c r="A570" s="1452" t="s">
        <v>3506</v>
      </c>
      <c r="B570" s="1452" t="s">
        <v>3548</v>
      </c>
      <c r="C570" s="1452" t="s">
        <v>3504</v>
      </c>
      <c r="D570" s="1452" t="s">
        <v>3547</v>
      </c>
      <c r="E570" s="1451" t="s">
        <v>5588</v>
      </c>
      <c r="F570" s="1452">
        <v>113018</v>
      </c>
    </row>
    <row r="571" spans="1:6" ht="14.5" x14ac:dyDescent="0.2">
      <c r="A571" s="1452" t="s">
        <v>3506</v>
      </c>
      <c r="B571" s="1452" t="s">
        <v>3546</v>
      </c>
      <c r="C571" s="1452" t="s">
        <v>3504</v>
      </c>
      <c r="D571" s="1452" t="s">
        <v>3545</v>
      </c>
      <c r="E571" s="1451" t="s">
        <v>5589</v>
      </c>
      <c r="F571" s="1452">
        <v>113247</v>
      </c>
    </row>
    <row r="572" spans="1:6" ht="14.5" x14ac:dyDescent="0.2">
      <c r="A572" s="1452" t="s">
        <v>3506</v>
      </c>
      <c r="B572" s="1452" t="s">
        <v>3544</v>
      </c>
      <c r="C572" s="1452" t="s">
        <v>3504</v>
      </c>
      <c r="D572" s="1452" t="s">
        <v>3543</v>
      </c>
      <c r="E572" s="1451" t="s">
        <v>5590</v>
      </c>
      <c r="F572" s="1452">
        <v>113263</v>
      </c>
    </row>
    <row r="573" spans="1:6" ht="14.5" x14ac:dyDescent="0.2">
      <c r="A573" s="1452" t="s">
        <v>3506</v>
      </c>
      <c r="B573" s="1452" t="s">
        <v>3542</v>
      </c>
      <c r="C573" s="1452" t="s">
        <v>3504</v>
      </c>
      <c r="D573" s="1452" t="s">
        <v>3541</v>
      </c>
      <c r="E573" s="1451" t="s">
        <v>5591</v>
      </c>
      <c r="F573" s="1452">
        <v>113271</v>
      </c>
    </row>
    <row r="574" spans="1:6" ht="14.5" x14ac:dyDescent="0.2">
      <c r="A574" s="1452" t="s">
        <v>3506</v>
      </c>
      <c r="B574" s="1452" t="s">
        <v>3540</v>
      </c>
      <c r="C574" s="1452" t="s">
        <v>3504</v>
      </c>
      <c r="D574" s="1452" t="s">
        <v>3539</v>
      </c>
      <c r="E574" s="1451" t="s">
        <v>5592</v>
      </c>
      <c r="F574" s="1452">
        <v>113417</v>
      </c>
    </row>
    <row r="575" spans="1:6" ht="14.5" x14ac:dyDescent="0.2">
      <c r="A575" s="1452" t="s">
        <v>3506</v>
      </c>
      <c r="B575" s="1452" t="s">
        <v>3538</v>
      </c>
      <c r="C575" s="1452" t="s">
        <v>3504</v>
      </c>
      <c r="D575" s="1452" t="s">
        <v>3537</v>
      </c>
      <c r="E575" s="1451" t="s">
        <v>5593</v>
      </c>
      <c r="F575" s="1452">
        <v>113425</v>
      </c>
    </row>
    <row r="576" spans="1:6" ht="14.5" x14ac:dyDescent="0.2">
      <c r="A576" s="1452" t="s">
        <v>3506</v>
      </c>
      <c r="B576" s="1452" t="s">
        <v>3536</v>
      </c>
      <c r="C576" s="1452" t="s">
        <v>3504</v>
      </c>
      <c r="D576" s="1452" t="s">
        <v>3535</v>
      </c>
      <c r="E576" s="1451" t="s">
        <v>5594</v>
      </c>
      <c r="F576" s="1452">
        <v>113433</v>
      </c>
    </row>
    <row r="577" spans="1:6" ht="14.5" x14ac:dyDescent="0.2">
      <c r="A577" s="1452" t="s">
        <v>3506</v>
      </c>
      <c r="B577" s="1452" t="s">
        <v>3534</v>
      </c>
      <c r="C577" s="1452" t="s">
        <v>3504</v>
      </c>
      <c r="D577" s="1452" t="s">
        <v>3533</v>
      </c>
      <c r="E577" s="1451" t="s">
        <v>5595</v>
      </c>
      <c r="F577" s="1452">
        <v>113468</v>
      </c>
    </row>
    <row r="578" spans="1:6" ht="14.5" x14ac:dyDescent="0.2">
      <c r="A578" s="1452" t="s">
        <v>3506</v>
      </c>
      <c r="B578" s="1452" t="s">
        <v>3532</v>
      </c>
      <c r="C578" s="1452" t="s">
        <v>3504</v>
      </c>
      <c r="D578" s="1452" t="s">
        <v>3531</v>
      </c>
      <c r="E578" s="1451" t="s">
        <v>5596</v>
      </c>
      <c r="F578" s="1452">
        <v>113476</v>
      </c>
    </row>
    <row r="579" spans="1:6" ht="14.5" x14ac:dyDescent="0.2">
      <c r="A579" s="1452" t="s">
        <v>3506</v>
      </c>
      <c r="B579" s="1452" t="s">
        <v>3530</v>
      </c>
      <c r="C579" s="1452" t="s">
        <v>3504</v>
      </c>
      <c r="D579" s="1452" t="s">
        <v>3529</v>
      </c>
      <c r="E579" s="1451" t="s">
        <v>5597</v>
      </c>
      <c r="F579" s="1452">
        <v>113484</v>
      </c>
    </row>
    <row r="580" spans="1:6" ht="14.5" x14ac:dyDescent="0.2">
      <c r="A580" s="1452" t="s">
        <v>3506</v>
      </c>
      <c r="B580" s="1452" t="s">
        <v>3528</v>
      </c>
      <c r="C580" s="1452" t="s">
        <v>3504</v>
      </c>
      <c r="D580" s="1452" t="s">
        <v>3527</v>
      </c>
      <c r="E580" s="1451" t="s">
        <v>5598</v>
      </c>
      <c r="F580" s="1452">
        <v>113492</v>
      </c>
    </row>
    <row r="581" spans="1:6" ht="14.5" x14ac:dyDescent="0.2">
      <c r="A581" s="1452" t="s">
        <v>3506</v>
      </c>
      <c r="B581" s="1452" t="s">
        <v>3526</v>
      </c>
      <c r="C581" s="1452" t="s">
        <v>3504</v>
      </c>
      <c r="D581" s="1452" t="s">
        <v>3525</v>
      </c>
      <c r="E581" s="1451" t="s">
        <v>5599</v>
      </c>
      <c r="F581" s="1452">
        <v>113611</v>
      </c>
    </row>
    <row r="582" spans="1:6" ht="14.5" x14ac:dyDescent="0.2">
      <c r="A582" s="1452" t="s">
        <v>3506</v>
      </c>
      <c r="B582" s="1452" t="s">
        <v>3524</v>
      </c>
      <c r="C582" s="1452" t="s">
        <v>3504</v>
      </c>
      <c r="D582" s="1452" t="s">
        <v>3523</v>
      </c>
      <c r="E582" s="1451" t="s">
        <v>5600</v>
      </c>
      <c r="F582" s="1452">
        <v>113620</v>
      </c>
    </row>
    <row r="583" spans="1:6" ht="14.5" x14ac:dyDescent="0.2">
      <c r="A583" s="1452" t="s">
        <v>3506</v>
      </c>
      <c r="B583" s="1452" t="s">
        <v>3522</v>
      </c>
      <c r="C583" s="1452" t="s">
        <v>3504</v>
      </c>
      <c r="D583" s="1452" t="s">
        <v>3521</v>
      </c>
      <c r="E583" s="1451" t="s">
        <v>5601</v>
      </c>
      <c r="F583" s="1452">
        <v>113638</v>
      </c>
    </row>
    <row r="584" spans="1:6" ht="14.5" x14ac:dyDescent="0.2">
      <c r="A584" s="1452" t="s">
        <v>3506</v>
      </c>
      <c r="B584" s="1452" t="s">
        <v>3520</v>
      </c>
      <c r="C584" s="1452" t="s">
        <v>3504</v>
      </c>
      <c r="D584" s="1452" t="s">
        <v>3519</v>
      </c>
      <c r="E584" s="1451" t="s">
        <v>5602</v>
      </c>
      <c r="F584" s="1452">
        <v>113654</v>
      </c>
    </row>
    <row r="585" spans="1:6" ht="14.5" x14ac:dyDescent="0.2">
      <c r="A585" s="1452" t="s">
        <v>3506</v>
      </c>
      <c r="B585" s="1452" t="s">
        <v>3518</v>
      </c>
      <c r="C585" s="1452" t="s">
        <v>3504</v>
      </c>
      <c r="D585" s="1452" t="s">
        <v>3517</v>
      </c>
      <c r="E585" s="1451" t="s">
        <v>5603</v>
      </c>
      <c r="F585" s="1452">
        <v>113697</v>
      </c>
    </row>
    <row r="586" spans="1:6" ht="14.5" x14ac:dyDescent="0.2">
      <c r="A586" s="1452" t="s">
        <v>3506</v>
      </c>
      <c r="B586" s="1452" t="s">
        <v>1494</v>
      </c>
      <c r="C586" s="1452" t="s">
        <v>3504</v>
      </c>
      <c r="D586" s="1452" t="s">
        <v>1493</v>
      </c>
      <c r="E586" s="1451" t="s">
        <v>5604</v>
      </c>
      <c r="F586" s="1452">
        <v>113816</v>
      </c>
    </row>
    <row r="587" spans="1:6" ht="14.5" x14ac:dyDescent="0.2">
      <c r="A587" s="1452" t="s">
        <v>3506</v>
      </c>
      <c r="B587" s="1452" t="s">
        <v>3516</v>
      </c>
      <c r="C587" s="1452" t="s">
        <v>3504</v>
      </c>
      <c r="D587" s="1452" t="s">
        <v>3515</v>
      </c>
      <c r="E587" s="1451" t="s">
        <v>5605</v>
      </c>
      <c r="F587" s="1452">
        <v>113832</v>
      </c>
    </row>
    <row r="588" spans="1:6" ht="14.5" x14ac:dyDescent="0.2">
      <c r="A588" s="1452" t="s">
        <v>3506</v>
      </c>
      <c r="B588" s="1452" t="s">
        <v>3514</v>
      </c>
      <c r="C588" s="1452" t="s">
        <v>3504</v>
      </c>
      <c r="D588" s="1452" t="s">
        <v>3513</v>
      </c>
      <c r="E588" s="1451" t="s">
        <v>5606</v>
      </c>
      <c r="F588" s="1452">
        <v>113859</v>
      </c>
    </row>
    <row r="589" spans="1:6" ht="14.5" x14ac:dyDescent="0.2">
      <c r="A589" s="1452" t="s">
        <v>3506</v>
      </c>
      <c r="B589" s="1452" t="s">
        <v>3512</v>
      </c>
      <c r="C589" s="1452" t="s">
        <v>3504</v>
      </c>
      <c r="D589" s="1452" t="s">
        <v>3511</v>
      </c>
      <c r="E589" s="1451" t="s">
        <v>5607</v>
      </c>
      <c r="F589" s="1452">
        <v>114081</v>
      </c>
    </row>
    <row r="590" spans="1:6" ht="14.5" x14ac:dyDescent="0.2">
      <c r="A590" s="1452" t="s">
        <v>3506</v>
      </c>
      <c r="B590" s="1452" t="s">
        <v>3510</v>
      </c>
      <c r="C590" s="1452" t="s">
        <v>3504</v>
      </c>
      <c r="D590" s="1452" t="s">
        <v>3509</v>
      </c>
      <c r="E590" s="1451" t="s">
        <v>5608</v>
      </c>
      <c r="F590" s="1452">
        <v>114421</v>
      </c>
    </row>
    <row r="591" spans="1:6" ht="14.5" x14ac:dyDescent="0.2">
      <c r="A591" s="1452" t="s">
        <v>3506</v>
      </c>
      <c r="B591" s="1452" t="s">
        <v>3508</v>
      </c>
      <c r="C591" s="1452" t="s">
        <v>3504</v>
      </c>
      <c r="D591" s="1452" t="s">
        <v>3507</v>
      </c>
      <c r="E591" s="1451" t="s">
        <v>5609</v>
      </c>
      <c r="F591" s="1452">
        <v>114642</v>
      </c>
    </row>
    <row r="592" spans="1:6" ht="14.5" x14ac:dyDescent="0.2">
      <c r="A592" s="1452" t="s">
        <v>3506</v>
      </c>
      <c r="B592" s="1452" t="s">
        <v>3505</v>
      </c>
      <c r="C592" s="1452" t="s">
        <v>3504</v>
      </c>
      <c r="D592" s="1452" t="s">
        <v>3503</v>
      </c>
      <c r="E592" s="1451" t="s">
        <v>5610</v>
      </c>
      <c r="F592" s="1452">
        <v>114651</v>
      </c>
    </row>
    <row r="593" spans="1:6" ht="14.5" x14ac:dyDescent="0.2">
      <c r="A593" s="1449" t="s">
        <v>3399</v>
      </c>
      <c r="B593" s="1450"/>
      <c r="C593" s="1450" t="s">
        <v>3397</v>
      </c>
      <c r="D593" s="1450"/>
      <c r="E593" s="1451" t="s">
        <v>3399</v>
      </c>
      <c r="F593" s="1449">
        <v>120006</v>
      </c>
    </row>
    <row r="594" spans="1:6" ht="14.5" x14ac:dyDescent="0.2">
      <c r="A594" s="1452" t="s">
        <v>3399</v>
      </c>
      <c r="B594" s="1452" t="s">
        <v>3502</v>
      </c>
      <c r="C594" s="1452" t="s">
        <v>3397</v>
      </c>
      <c r="D594" s="1452" t="s">
        <v>3501</v>
      </c>
      <c r="E594" s="1451" t="s">
        <v>5611</v>
      </c>
      <c r="F594" s="1452">
        <v>121002</v>
      </c>
    </row>
    <row r="595" spans="1:6" ht="14.5" x14ac:dyDescent="0.2">
      <c r="A595" s="1452" t="s">
        <v>3399</v>
      </c>
      <c r="B595" s="1452" t="s">
        <v>3500</v>
      </c>
      <c r="C595" s="1452" t="s">
        <v>3397</v>
      </c>
      <c r="D595" s="1452" t="s">
        <v>3499</v>
      </c>
      <c r="E595" s="1451" t="s">
        <v>5612</v>
      </c>
      <c r="F595" s="1452">
        <v>122025</v>
      </c>
    </row>
    <row r="596" spans="1:6" ht="14.5" x14ac:dyDescent="0.2">
      <c r="A596" s="1452" t="s">
        <v>3399</v>
      </c>
      <c r="B596" s="1452" t="s">
        <v>3498</v>
      </c>
      <c r="C596" s="1452" t="s">
        <v>3397</v>
      </c>
      <c r="D596" s="1452" t="s">
        <v>3497</v>
      </c>
      <c r="E596" s="1451" t="s">
        <v>5613</v>
      </c>
      <c r="F596" s="1452">
        <v>122033</v>
      </c>
    </row>
    <row r="597" spans="1:6" ht="14.5" x14ac:dyDescent="0.2">
      <c r="A597" s="1452" t="s">
        <v>3399</v>
      </c>
      <c r="B597" s="1452" t="s">
        <v>3496</v>
      </c>
      <c r="C597" s="1452" t="s">
        <v>3397</v>
      </c>
      <c r="D597" s="1452" t="s">
        <v>3495</v>
      </c>
      <c r="E597" s="1451" t="s">
        <v>5614</v>
      </c>
      <c r="F597" s="1452">
        <v>122041</v>
      </c>
    </row>
    <row r="598" spans="1:6" ht="14.5" x14ac:dyDescent="0.2">
      <c r="A598" s="1452" t="s">
        <v>3399</v>
      </c>
      <c r="B598" s="1452" t="s">
        <v>3494</v>
      </c>
      <c r="C598" s="1452" t="s">
        <v>3397</v>
      </c>
      <c r="D598" s="1452" t="s">
        <v>3493</v>
      </c>
      <c r="E598" s="1451" t="s">
        <v>5615</v>
      </c>
      <c r="F598" s="1452">
        <v>122050</v>
      </c>
    </row>
    <row r="599" spans="1:6" ht="14.5" x14ac:dyDescent="0.2">
      <c r="A599" s="1452" t="s">
        <v>3399</v>
      </c>
      <c r="B599" s="1452" t="s">
        <v>3492</v>
      </c>
      <c r="C599" s="1452" t="s">
        <v>3397</v>
      </c>
      <c r="D599" s="1452" t="s">
        <v>3491</v>
      </c>
      <c r="E599" s="1451" t="s">
        <v>5616</v>
      </c>
      <c r="F599" s="1452">
        <v>122068</v>
      </c>
    </row>
    <row r="600" spans="1:6" ht="14.5" x14ac:dyDescent="0.2">
      <c r="A600" s="1452" t="s">
        <v>3399</v>
      </c>
      <c r="B600" s="1452" t="s">
        <v>3490</v>
      </c>
      <c r="C600" s="1452" t="s">
        <v>3397</v>
      </c>
      <c r="D600" s="1452" t="s">
        <v>3489</v>
      </c>
      <c r="E600" s="1451" t="s">
        <v>5617</v>
      </c>
      <c r="F600" s="1452">
        <v>122076</v>
      </c>
    </row>
    <row r="601" spans="1:6" ht="14.5" x14ac:dyDescent="0.2">
      <c r="A601" s="1452" t="s">
        <v>3399</v>
      </c>
      <c r="B601" s="1452" t="s">
        <v>3488</v>
      </c>
      <c r="C601" s="1452" t="s">
        <v>3397</v>
      </c>
      <c r="D601" s="1452" t="s">
        <v>3487</v>
      </c>
      <c r="E601" s="1451" t="s">
        <v>5618</v>
      </c>
      <c r="F601" s="1452">
        <v>122084</v>
      </c>
    </row>
    <row r="602" spans="1:6" ht="14.5" x14ac:dyDescent="0.2">
      <c r="A602" s="1452" t="s">
        <v>3399</v>
      </c>
      <c r="B602" s="1452" t="s">
        <v>3486</v>
      </c>
      <c r="C602" s="1452" t="s">
        <v>3397</v>
      </c>
      <c r="D602" s="1452" t="s">
        <v>3485</v>
      </c>
      <c r="E602" s="1451" t="s">
        <v>5619</v>
      </c>
      <c r="F602" s="1452">
        <v>122106</v>
      </c>
    </row>
    <row r="603" spans="1:6" ht="14.5" x14ac:dyDescent="0.2">
      <c r="A603" s="1452" t="s">
        <v>3399</v>
      </c>
      <c r="B603" s="1452" t="s">
        <v>3484</v>
      </c>
      <c r="C603" s="1452" t="s">
        <v>3397</v>
      </c>
      <c r="D603" s="1452" t="s">
        <v>3483</v>
      </c>
      <c r="E603" s="1451" t="s">
        <v>5620</v>
      </c>
      <c r="F603" s="1452">
        <v>122114</v>
      </c>
    </row>
    <row r="604" spans="1:6" ht="14.5" x14ac:dyDescent="0.2">
      <c r="A604" s="1452" t="s">
        <v>3399</v>
      </c>
      <c r="B604" s="1452" t="s">
        <v>3482</v>
      </c>
      <c r="C604" s="1452" t="s">
        <v>3397</v>
      </c>
      <c r="D604" s="1452" t="s">
        <v>3481</v>
      </c>
      <c r="E604" s="1451" t="s">
        <v>5621</v>
      </c>
      <c r="F604" s="1452">
        <v>122122</v>
      </c>
    </row>
    <row r="605" spans="1:6" ht="14.5" x14ac:dyDescent="0.2">
      <c r="A605" s="1452" t="s">
        <v>3399</v>
      </c>
      <c r="B605" s="1452" t="s">
        <v>3480</v>
      </c>
      <c r="C605" s="1452" t="s">
        <v>3397</v>
      </c>
      <c r="D605" s="1452" t="s">
        <v>3479</v>
      </c>
      <c r="E605" s="1451" t="s">
        <v>5622</v>
      </c>
      <c r="F605" s="1452">
        <v>122131</v>
      </c>
    </row>
    <row r="606" spans="1:6" ht="14.5" x14ac:dyDescent="0.2">
      <c r="A606" s="1452" t="s">
        <v>3399</v>
      </c>
      <c r="B606" s="1452" t="s">
        <v>3478</v>
      </c>
      <c r="C606" s="1452" t="s">
        <v>3397</v>
      </c>
      <c r="D606" s="1452" t="s">
        <v>3477</v>
      </c>
      <c r="E606" s="1451" t="s">
        <v>5623</v>
      </c>
      <c r="F606" s="1452">
        <v>122157</v>
      </c>
    </row>
    <row r="607" spans="1:6" ht="14.5" x14ac:dyDescent="0.2">
      <c r="A607" s="1452" t="s">
        <v>3399</v>
      </c>
      <c r="B607" s="1452" t="s">
        <v>3476</v>
      </c>
      <c r="C607" s="1452" t="s">
        <v>3397</v>
      </c>
      <c r="D607" s="1452" t="s">
        <v>3475</v>
      </c>
      <c r="E607" s="1451" t="s">
        <v>5624</v>
      </c>
      <c r="F607" s="1452">
        <v>122165</v>
      </c>
    </row>
    <row r="608" spans="1:6" ht="14.5" x14ac:dyDescent="0.2">
      <c r="A608" s="1452" t="s">
        <v>3399</v>
      </c>
      <c r="B608" s="1452" t="s">
        <v>3474</v>
      </c>
      <c r="C608" s="1452" t="s">
        <v>3397</v>
      </c>
      <c r="D608" s="1452" t="s">
        <v>3473</v>
      </c>
      <c r="E608" s="1451" t="s">
        <v>5625</v>
      </c>
      <c r="F608" s="1452">
        <v>122173</v>
      </c>
    </row>
    <row r="609" spans="1:6" ht="14.5" x14ac:dyDescent="0.2">
      <c r="A609" s="1452" t="s">
        <v>3399</v>
      </c>
      <c r="B609" s="1452" t="s">
        <v>3472</v>
      </c>
      <c r="C609" s="1452" t="s">
        <v>3397</v>
      </c>
      <c r="D609" s="1452" t="s">
        <v>3471</v>
      </c>
      <c r="E609" s="1451" t="s">
        <v>5626</v>
      </c>
      <c r="F609" s="1452">
        <v>122181</v>
      </c>
    </row>
    <row r="610" spans="1:6" ht="14.5" x14ac:dyDescent="0.2">
      <c r="A610" s="1452" t="s">
        <v>3399</v>
      </c>
      <c r="B610" s="1452" t="s">
        <v>3470</v>
      </c>
      <c r="C610" s="1452" t="s">
        <v>3397</v>
      </c>
      <c r="D610" s="1452" t="s">
        <v>3469</v>
      </c>
      <c r="E610" s="1451" t="s">
        <v>5627</v>
      </c>
      <c r="F610" s="1452">
        <v>122190</v>
      </c>
    </row>
    <row r="611" spans="1:6" ht="14.5" x14ac:dyDescent="0.2">
      <c r="A611" s="1452" t="s">
        <v>3399</v>
      </c>
      <c r="B611" s="1452" t="s">
        <v>3468</v>
      </c>
      <c r="C611" s="1452" t="s">
        <v>3397</v>
      </c>
      <c r="D611" s="1452" t="s">
        <v>3467</v>
      </c>
      <c r="E611" s="1451" t="s">
        <v>5628</v>
      </c>
      <c r="F611" s="1452">
        <v>122203</v>
      </c>
    </row>
    <row r="612" spans="1:6" ht="14.5" x14ac:dyDescent="0.2">
      <c r="A612" s="1452" t="s">
        <v>3399</v>
      </c>
      <c r="B612" s="1452" t="s">
        <v>3466</v>
      </c>
      <c r="C612" s="1452" t="s">
        <v>3397</v>
      </c>
      <c r="D612" s="1452" t="s">
        <v>3465</v>
      </c>
      <c r="E612" s="1451" t="s">
        <v>5629</v>
      </c>
      <c r="F612" s="1452">
        <v>122211</v>
      </c>
    </row>
    <row r="613" spans="1:6" ht="14.5" x14ac:dyDescent="0.2">
      <c r="A613" s="1452" t="s">
        <v>3399</v>
      </c>
      <c r="B613" s="1452" t="s">
        <v>3464</v>
      </c>
      <c r="C613" s="1452" t="s">
        <v>3397</v>
      </c>
      <c r="D613" s="1452" t="s">
        <v>3463</v>
      </c>
      <c r="E613" s="1451" t="s">
        <v>5630</v>
      </c>
      <c r="F613" s="1452">
        <v>122220</v>
      </c>
    </row>
    <row r="614" spans="1:6" ht="14.5" x14ac:dyDescent="0.2">
      <c r="A614" s="1452" t="s">
        <v>3399</v>
      </c>
      <c r="B614" s="1452" t="s">
        <v>3462</v>
      </c>
      <c r="C614" s="1452" t="s">
        <v>3397</v>
      </c>
      <c r="D614" s="1452" t="s">
        <v>3461</v>
      </c>
      <c r="E614" s="1451" t="s">
        <v>5631</v>
      </c>
      <c r="F614" s="1452">
        <v>122238</v>
      </c>
    </row>
    <row r="615" spans="1:6" ht="14.5" x14ac:dyDescent="0.2">
      <c r="A615" s="1452" t="s">
        <v>3399</v>
      </c>
      <c r="B615" s="1452" t="s">
        <v>3460</v>
      </c>
      <c r="C615" s="1452" t="s">
        <v>3397</v>
      </c>
      <c r="D615" s="1452" t="s">
        <v>3459</v>
      </c>
      <c r="E615" s="1451" t="s">
        <v>5632</v>
      </c>
      <c r="F615" s="1452">
        <v>122246</v>
      </c>
    </row>
    <row r="616" spans="1:6" ht="14.5" x14ac:dyDescent="0.2">
      <c r="A616" s="1452" t="s">
        <v>3399</v>
      </c>
      <c r="B616" s="1452" t="s">
        <v>3458</v>
      </c>
      <c r="C616" s="1452" t="s">
        <v>3397</v>
      </c>
      <c r="D616" s="1452" t="s">
        <v>3457</v>
      </c>
      <c r="E616" s="1451" t="s">
        <v>5633</v>
      </c>
      <c r="F616" s="1452">
        <v>122254</v>
      </c>
    </row>
    <row r="617" spans="1:6" ht="14.5" x14ac:dyDescent="0.2">
      <c r="A617" s="1452" t="s">
        <v>3399</v>
      </c>
      <c r="B617" s="1452" t="s">
        <v>3456</v>
      </c>
      <c r="C617" s="1452" t="s">
        <v>3397</v>
      </c>
      <c r="D617" s="1452" t="s">
        <v>5634</v>
      </c>
      <c r="E617" s="1451" t="s">
        <v>5635</v>
      </c>
      <c r="F617" s="1452">
        <v>122262</v>
      </c>
    </row>
    <row r="618" spans="1:6" ht="14.5" x14ac:dyDescent="0.2">
      <c r="A618" s="1452" t="s">
        <v>3399</v>
      </c>
      <c r="B618" s="1452" t="s">
        <v>3455</v>
      </c>
      <c r="C618" s="1452" t="s">
        <v>3397</v>
      </c>
      <c r="D618" s="1452" t="s">
        <v>3454</v>
      </c>
      <c r="E618" s="1451" t="s">
        <v>5636</v>
      </c>
      <c r="F618" s="1452">
        <v>122271</v>
      </c>
    </row>
    <row r="619" spans="1:6" ht="14.5" x14ac:dyDescent="0.2">
      <c r="A619" s="1452" t="s">
        <v>3399</v>
      </c>
      <c r="B619" s="1452" t="s">
        <v>3453</v>
      </c>
      <c r="C619" s="1452" t="s">
        <v>3397</v>
      </c>
      <c r="D619" s="1452" t="s">
        <v>3452</v>
      </c>
      <c r="E619" s="1451" t="s">
        <v>5637</v>
      </c>
      <c r="F619" s="1452">
        <v>122289</v>
      </c>
    </row>
    <row r="620" spans="1:6" ht="14.5" x14ac:dyDescent="0.2">
      <c r="A620" s="1452" t="s">
        <v>3399</v>
      </c>
      <c r="B620" s="1452" t="s">
        <v>3451</v>
      </c>
      <c r="C620" s="1452" t="s">
        <v>3397</v>
      </c>
      <c r="D620" s="1452" t="s">
        <v>3450</v>
      </c>
      <c r="E620" s="1451" t="s">
        <v>5638</v>
      </c>
      <c r="F620" s="1452">
        <v>122297</v>
      </c>
    </row>
    <row r="621" spans="1:6" ht="14.5" x14ac:dyDescent="0.2">
      <c r="A621" s="1452" t="s">
        <v>3399</v>
      </c>
      <c r="B621" s="1452" t="s">
        <v>3449</v>
      </c>
      <c r="C621" s="1452" t="s">
        <v>3397</v>
      </c>
      <c r="D621" s="1452" t="s">
        <v>3448</v>
      </c>
      <c r="E621" s="1451" t="s">
        <v>5639</v>
      </c>
      <c r="F621" s="1452">
        <v>122301</v>
      </c>
    </row>
    <row r="622" spans="1:6" ht="14.5" x14ac:dyDescent="0.2">
      <c r="A622" s="1452" t="s">
        <v>3399</v>
      </c>
      <c r="B622" s="1452" t="s">
        <v>3447</v>
      </c>
      <c r="C622" s="1452" t="s">
        <v>3397</v>
      </c>
      <c r="D622" s="1452" t="s">
        <v>3446</v>
      </c>
      <c r="E622" s="1451" t="s">
        <v>5640</v>
      </c>
      <c r="F622" s="1452">
        <v>122319</v>
      </c>
    </row>
    <row r="623" spans="1:6" ht="14.5" x14ac:dyDescent="0.2">
      <c r="A623" s="1452" t="s">
        <v>3399</v>
      </c>
      <c r="B623" s="1452" t="s">
        <v>3445</v>
      </c>
      <c r="C623" s="1452" t="s">
        <v>3397</v>
      </c>
      <c r="D623" s="1452" t="s">
        <v>3444</v>
      </c>
      <c r="E623" s="1451" t="s">
        <v>5641</v>
      </c>
      <c r="F623" s="1452">
        <v>122327</v>
      </c>
    </row>
    <row r="624" spans="1:6" ht="14.5" x14ac:dyDescent="0.2">
      <c r="A624" s="1452" t="s">
        <v>3399</v>
      </c>
      <c r="B624" s="1452" t="s">
        <v>3443</v>
      </c>
      <c r="C624" s="1452" t="s">
        <v>3397</v>
      </c>
      <c r="D624" s="1452" t="s">
        <v>3442</v>
      </c>
      <c r="E624" s="1451" t="s">
        <v>5642</v>
      </c>
      <c r="F624" s="1452">
        <v>122335</v>
      </c>
    </row>
    <row r="625" spans="1:6" ht="14.5" x14ac:dyDescent="0.2">
      <c r="A625" s="1452" t="s">
        <v>3399</v>
      </c>
      <c r="B625" s="1452" t="s">
        <v>3441</v>
      </c>
      <c r="C625" s="1452" t="s">
        <v>3397</v>
      </c>
      <c r="D625" s="1452" t="s">
        <v>3440</v>
      </c>
      <c r="E625" s="1451" t="s">
        <v>5643</v>
      </c>
      <c r="F625" s="1452">
        <v>122343</v>
      </c>
    </row>
    <row r="626" spans="1:6" ht="14.5" x14ac:dyDescent="0.2">
      <c r="A626" s="1452" t="s">
        <v>3399</v>
      </c>
      <c r="B626" s="1452" t="s">
        <v>3439</v>
      </c>
      <c r="C626" s="1452" t="s">
        <v>3397</v>
      </c>
      <c r="D626" s="1452" t="s">
        <v>3438</v>
      </c>
      <c r="E626" s="1451" t="s">
        <v>5644</v>
      </c>
      <c r="F626" s="1452">
        <v>122351</v>
      </c>
    </row>
    <row r="627" spans="1:6" ht="14.5" x14ac:dyDescent="0.2">
      <c r="A627" s="1452" t="s">
        <v>3399</v>
      </c>
      <c r="B627" s="1452" t="s">
        <v>3437</v>
      </c>
      <c r="C627" s="1452" t="s">
        <v>3397</v>
      </c>
      <c r="D627" s="1452" t="s">
        <v>3436</v>
      </c>
      <c r="E627" s="1451" t="s">
        <v>5645</v>
      </c>
      <c r="F627" s="1452">
        <v>122360</v>
      </c>
    </row>
    <row r="628" spans="1:6" ht="14.5" x14ac:dyDescent="0.2">
      <c r="A628" s="1452" t="s">
        <v>3399</v>
      </c>
      <c r="B628" s="1452" t="s">
        <v>3435</v>
      </c>
      <c r="C628" s="1452" t="s">
        <v>3397</v>
      </c>
      <c r="D628" s="1452" t="s">
        <v>3434</v>
      </c>
      <c r="E628" s="1451" t="s">
        <v>5646</v>
      </c>
      <c r="F628" s="1452">
        <v>122378</v>
      </c>
    </row>
    <row r="629" spans="1:6" ht="14.5" x14ac:dyDescent="0.2">
      <c r="A629" s="1452" t="s">
        <v>3399</v>
      </c>
      <c r="B629" s="1452" t="s">
        <v>3433</v>
      </c>
      <c r="C629" s="1452" t="s">
        <v>3397</v>
      </c>
      <c r="D629" s="1452" t="s">
        <v>3432</v>
      </c>
      <c r="E629" s="1451" t="s">
        <v>5647</v>
      </c>
      <c r="F629" s="1452">
        <v>122386</v>
      </c>
    </row>
    <row r="630" spans="1:6" ht="14.5" x14ac:dyDescent="0.2">
      <c r="A630" s="1452" t="s">
        <v>3399</v>
      </c>
      <c r="B630" s="1452" t="s">
        <v>5648</v>
      </c>
      <c r="C630" s="1452" t="s">
        <v>3397</v>
      </c>
      <c r="D630" s="1452" t="s">
        <v>5649</v>
      </c>
      <c r="E630" s="1451" t="s">
        <v>5650</v>
      </c>
      <c r="F630" s="1452">
        <v>122394</v>
      </c>
    </row>
    <row r="631" spans="1:6" ht="14.5" x14ac:dyDescent="0.2">
      <c r="A631" s="1452" t="s">
        <v>3399</v>
      </c>
      <c r="B631" s="1452" t="s">
        <v>3431</v>
      </c>
      <c r="C631" s="1452" t="s">
        <v>3397</v>
      </c>
      <c r="D631" s="1452" t="s">
        <v>3430</v>
      </c>
      <c r="E631" s="1451" t="s">
        <v>5651</v>
      </c>
      <c r="F631" s="1452">
        <v>123226</v>
      </c>
    </row>
    <row r="632" spans="1:6" ht="14.5" x14ac:dyDescent="0.2">
      <c r="A632" s="1452" t="s">
        <v>3399</v>
      </c>
      <c r="B632" s="1452" t="s">
        <v>3429</v>
      </c>
      <c r="C632" s="1452" t="s">
        <v>3397</v>
      </c>
      <c r="D632" s="1452" t="s">
        <v>3428</v>
      </c>
      <c r="E632" s="1451" t="s">
        <v>5652</v>
      </c>
      <c r="F632" s="1452">
        <v>123293</v>
      </c>
    </row>
    <row r="633" spans="1:6" ht="14.5" x14ac:dyDescent="0.2">
      <c r="A633" s="1452" t="s">
        <v>3399</v>
      </c>
      <c r="B633" s="1452" t="s">
        <v>3427</v>
      </c>
      <c r="C633" s="1452" t="s">
        <v>3397</v>
      </c>
      <c r="D633" s="1452" t="s">
        <v>3426</v>
      </c>
      <c r="E633" s="1451" t="s">
        <v>5653</v>
      </c>
      <c r="F633" s="1452">
        <v>123421</v>
      </c>
    </row>
    <row r="634" spans="1:6" ht="14.5" x14ac:dyDescent="0.2">
      <c r="A634" s="1452" t="s">
        <v>3399</v>
      </c>
      <c r="B634" s="1452" t="s">
        <v>3425</v>
      </c>
      <c r="C634" s="1452" t="s">
        <v>3397</v>
      </c>
      <c r="D634" s="1452" t="s">
        <v>3424</v>
      </c>
      <c r="E634" s="1451" t="s">
        <v>5654</v>
      </c>
      <c r="F634" s="1452">
        <v>123471</v>
      </c>
    </row>
    <row r="635" spans="1:6" ht="14.5" x14ac:dyDescent="0.2">
      <c r="A635" s="1452" t="s">
        <v>3399</v>
      </c>
      <c r="B635" s="1452" t="s">
        <v>3423</v>
      </c>
      <c r="C635" s="1452" t="s">
        <v>3397</v>
      </c>
      <c r="D635" s="1452" t="s">
        <v>3422</v>
      </c>
      <c r="E635" s="1451" t="s">
        <v>5655</v>
      </c>
      <c r="F635" s="1452">
        <v>123498</v>
      </c>
    </row>
    <row r="636" spans="1:6" ht="14.5" x14ac:dyDescent="0.2">
      <c r="A636" s="1452" t="s">
        <v>3399</v>
      </c>
      <c r="B636" s="1452" t="s">
        <v>3421</v>
      </c>
      <c r="C636" s="1452" t="s">
        <v>3397</v>
      </c>
      <c r="D636" s="1452" t="s">
        <v>3420</v>
      </c>
      <c r="E636" s="1451" t="s">
        <v>5656</v>
      </c>
      <c r="F636" s="1452">
        <v>124036</v>
      </c>
    </row>
    <row r="637" spans="1:6" ht="14.5" x14ac:dyDescent="0.2">
      <c r="A637" s="1452" t="s">
        <v>3399</v>
      </c>
      <c r="B637" s="1452" t="s">
        <v>3419</v>
      </c>
      <c r="C637" s="1452" t="s">
        <v>3397</v>
      </c>
      <c r="D637" s="1452" t="s">
        <v>3418</v>
      </c>
      <c r="E637" s="1451" t="s">
        <v>5657</v>
      </c>
      <c r="F637" s="1452">
        <v>124095</v>
      </c>
    </row>
    <row r="638" spans="1:6" ht="14.5" x14ac:dyDescent="0.2">
      <c r="A638" s="1452" t="s">
        <v>3399</v>
      </c>
      <c r="B638" s="1452" t="s">
        <v>3417</v>
      </c>
      <c r="C638" s="1452" t="s">
        <v>3397</v>
      </c>
      <c r="D638" s="1452" t="s">
        <v>3416</v>
      </c>
      <c r="E638" s="1451" t="s">
        <v>5658</v>
      </c>
      <c r="F638" s="1452">
        <v>124109</v>
      </c>
    </row>
    <row r="639" spans="1:6" ht="14.5" x14ac:dyDescent="0.2">
      <c r="A639" s="1452" t="s">
        <v>3399</v>
      </c>
      <c r="B639" s="1452" t="s">
        <v>3415</v>
      </c>
      <c r="C639" s="1452" t="s">
        <v>3397</v>
      </c>
      <c r="D639" s="1452" t="s">
        <v>3414</v>
      </c>
      <c r="E639" s="1451" t="s">
        <v>5659</v>
      </c>
      <c r="F639" s="1452">
        <v>124214</v>
      </c>
    </row>
    <row r="640" spans="1:6" ht="14.5" x14ac:dyDescent="0.2">
      <c r="A640" s="1452" t="s">
        <v>3399</v>
      </c>
      <c r="B640" s="1452" t="s">
        <v>3413</v>
      </c>
      <c r="C640" s="1452" t="s">
        <v>3397</v>
      </c>
      <c r="D640" s="1452" t="s">
        <v>3412</v>
      </c>
      <c r="E640" s="1451" t="s">
        <v>5660</v>
      </c>
      <c r="F640" s="1452">
        <v>124222</v>
      </c>
    </row>
    <row r="641" spans="1:6" ht="14.5" x14ac:dyDescent="0.2">
      <c r="A641" s="1452" t="s">
        <v>3399</v>
      </c>
      <c r="B641" s="1452" t="s">
        <v>3411</v>
      </c>
      <c r="C641" s="1452" t="s">
        <v>3397</v>
      </c>
      <c r="D641" s="1452" t="s">
        <v>3410</v>
      </c>
      <c r="E641" s="1451" t="s">
        <v>5661</v>
      </c>
      <c r="F641" s="1452">
        <v>124231</v>
      </c>
    </row>
    <row r="642" spans="1:6" ht="14.5" x14ac:dyDescent="0.2">
      <c r="A642" s="1452" t="s">
        <v>3399</v>
      </c>
      <c r="B642" s="1452" t="s">
        <v>3409</v>
      </c>
      <c r="C642" s="1452" t="s">
        <v>3397</v>
      </c>
      <c r="D642" s="1452" t="s">
        <v>3408</v>
      </c>
      <c r="E642" s="1451" t="s">
        <v>5662</v>
      </c>
      <c r="F642" s="1452">
        <v>124249</v>
      </c>
    </row>
    <row r="643" spans="1:6" ht="14.5" x14ac:dyDescent="0.2">
      <c r="A643" s="1452" t="s">
        <v>3399</v>
      </c>
      <c r="B643" s="1452" t="s">
        <v>3407</v>
      </c>
      <c r="C643" s="1452" t="s">
        <v>3397</v>
      </c>
      <c r="D643" s="1452" t="s">
        <v>3406</v>
      </c>
      <c r="E643" s="1451" t="s">
        <v>5663</v>
      </c>
      <c r="F643" s="1452">
        <v>124265</v>
      </c>
    </row>
    <row r="644" spans="1:6" ht="14.5" x14ac:dyDescent="0.2">
      <c r="A644" s="1452" t="s">
        <v>3399</v>
      </c>
      <c r="B644" s="1452" t="s">
        <v>3405</v>
      </c>
      <c r="C644" s="1452" t="s">
        <v>3397</v>
      </c>
      <c r="D644" s="1452" t="s">
        <v>3404</v>
      </c>
      <c r="E644" s="1451" t="s">
        <v>5664</v>
      </c>
      <c r="F644" s="1452">
        <v>124273</v>
      </c>
    </row>
    <row r="645" spans="1:6" ht="14.5" x14ac:dyDescent="0.2">
      <c r="A645" s="1452" t="s">
        <v>3399</v>
      </c>
      <c r="B645" s="1452" t="s">
        <v>3403</v>
      </c>
      <c r="C645" s="1452" t="s">
        <v>3397</v>
      </c>
      <c r="D645" s="1452" t="s">
        <v>3402</v>
      </c>
      <c r="E645" s="1451" t="s">
        <v>5665</v>
      </c>
      <c r="F645" s="1452">
        <v>124419</v>
      </c>
    </row>
    <row r="646" spans="1:6" ht="14.5" x14ac:dyDescent="0.2">
      <c r="A646" s="1452" t="s">
        <v>3399</v>
      </c>
      <c r="B646" s="1452" t="s">
        <v>3401</v>
      </c>
      <c r="C646" s="1452" t="s">
        <v>3397</v>
      </c>
      <c r="D646" s="1452" t="s">
        <v>3400</v>
      </c>
      <c r="E646" s="1451" t="s">
        <v>5666</v>
      </c>
      <c r="F646" s="1452">
        <v>124435</v>
      </c>
    </row>
    <row r="647" spans="1:6" ht="14.5" x14ac:dyDescent="0.2">
      <c r="A647" s="1452" t="s">
        <v>3399</v>
      </c>
      <c r="B647" s="1452" t="s">
        <v>3398</v>
      </c>
      <c r="C647" s="1452" t="s">
        <v>3397</v>
      </c>
      <c r="D647" s="1452" t="s">
        <v>3396</v>
      </c>
      <c r="E647" s="1451" t="s">
        <v>5667</v>
      </c>
      <c r="F647" s="1452">
        <v>124630</v>
      </c>
    </row>
    <row r="648" spans="1:6" ht="14.5" x14ac:dyDescent="0.2">
      <c r="A648" s="1449" t="s">
        <v>3281</v>
      </c>
      <c r="B648" s="1450"/>
      <c r="C648" s="1450" t="s">
        <v>3279</v>
      </c>
      <c r="D648" s="1450"/>
      <c r="E648" s="1451" t="s">
        <v>3281</v>
      </c>
      <c r="F648" s="1449">
        <v>130001</v>
      </c>
    </row>
    <row r="649" spans="1:6" ht="14.5" x14ac:dyDescent="0.2">
      <c r="A649" s="1452" t="s">
        <v>3281</v>
      </c>
      <c r="B649" s="1452" t="s">
        <v>3395</v>
      </c>
      <c r="C649" s="1452" t="s">
        <v>3279</v>
      </c>
      <c r="D649" s="1452" t="s">
        <v>3394</v>
      </c>
      <c r="E649" s="1451" t="s">
        <v>5668</v>
      </c>
      <c r="F649" s="1452">
        <v>131016</v>
      </c>
    </row>
    <row r="650" spans="1:6" ht="14.5" x14ac:dyDescent="0.2">
      <c r="A650" s="1452" t="s">
        <v>3281</v>
      </c>
      <c r="B650" s="1452" t="s">
        <v>3393</v>
      </c>
      <c r="C650" s="1452" t="s">
        <v>3279</v>
      </c>
      <c r="D650" s="1452" t="s">
        <v>3392</v>
      </c>
      <c r="E650" s="1451" t="s">
        <v>5669</v>
      </c>
      <c r="F650" s="1452">
        <v>131024</v>
      </c>
    </row>
    <row r="651" spans="1:6" ht="14.5" x14ac:dyDescent="0.2">
      <c r="A651" s="1452" t="s">
        <v>3281</v>
      </c>
      <c r="B651" s="1452" t="s">
        <v>3391</v>
      </c>
      <c r="C651" s="1452" t="s">
        <v>3279</v>
      </c>
      <c r="D651" s="1452" t="s">
        <v>3390</v>
      </c>
      <c r="E651" s="1451" t="s">
        <v>5670</v>
      </c>
      <c r="F651" s="1452">
        <v>131032</v>
      </c>
    </row>
    <row r="652" spans="1:6" ht="14.5" x14ac:dyDescent="0.2">
      <c r="A652" s="1452" t="s">
        <v>3281</v>
      </c>
      <c r="B652" s="1452" t="s">
        <v>3389</v>
      </c>
      <c r="C652" s="1452" t="s">
        <v>3279</v>
      </c>
      <c r="D652" s="1452" t="s">
        <v>5671</v>
      </c>
      <c r="E652" s="1451" t="s">
        <v>5672</v>
      </c>
      <c r="F652" s="1452">
        <v>131041</v>
      </c>
    </row>
    <row r="653" spans="1:6" ht="14.5" x14ac:dyDescent="0.2">
      <c r="A653" s="1452" t="s">
        <v>3281</v>
      </c>
      <c r="B653" s="1452" t="s">
        <v>3388</v>
      </c>
      <c r="C653" s="1452" t="s">
        <v>3279</v>
      </c>
      <c r="D653" s="1452" t="s">
        <v>5673</v>
      </c>
      <c r="E653" s="1451" t="s">
        <v>5674</v>
      </c>
      <c r="F653" s="1452">
        <v>131059</v>
      </c>
    </row>
    <row r="654" spans="1:6" ht="14.5" x14ac:dyDescent="0.2">
      <c r="A654" s="1452" t="s">
        <v>3281</v>
      </c>
      <c r="B654" s="1452" t="s">
        <v>3387</v>
      </c>
      <c r="C654" s="1452" t="s">
        <v>3279</v>
      </c>
      <c r="D654" s="1452" t="s">
        <v>3386</v>
      </c>
      <c r="E654" s="1451" t="s">
        <v>5675</v>
      </c>
      <c r="F654" s="1452">
        <v>131067</v>
      </c>
    </row>
    <row r="655" spans="1:6" ht="14.5" x14ac:dyDescent="0.2">
      <c r="A655" s="1452" t="s">
        <v>3281</v>
      </c>
      <c r="B655" s="1452" t="s">
        <v>3385</v>
      </c>
      <c r="C655" s="1452" t="s">
        <v>3279</v>
      </c>
      <c r="D655" s="1452" t="s">
        <v>3384</v>
      </c>
      <c r="E655" s="1451" t="s">
        <v>5676</v>
      </c>
      <c r="F655" s="1452">
        <v>131075</v>
      </c>
    </row>
    <row r="656" spans="1:6" ht="14.5" x14ac:dyDescent="0.2">
      <c r="A656" s="1452" t="s">
        <v>3281</v>
      </c>
      <c r="B656" s="1452" t="s">
        <v>3383</v>
      </c>
      <c r="C656" s="1452" t="s">
        <v>3279</v>
      </c>
      <c r="D656" s="1452" t="s">
        <v>3382</v>
      </c>
      <c r="E656" s="1451" t="s">
        <v>5677</v>
      </c>
      <c r="F656" s="1452">
        <v>131083</v>
      </c>
    </row>
    <row r="657" spans="1:6" ht="14.5" x14ac:dyDescent="0.2">
      <c r="A657" s="1452" t="s">
        <v>3281</v>
      </c>
      <c r="B657" s="1452" t="s">
        <v>3381</v>
      </c>
      <c r="C657" s="1452" t="s">
        <v>3279</v>
      </c>
      <c r="D657" s="1452" t="s">
        <v>3380</v>
      </c>
      <c r="E657" s="1451" t="s">
        <v>5678</v>
      </c>
      <c r="F657" s="1452">
        <v>131091</v>
      </c>
    </row>
    <row r="658" spans="1:6" ht="14.5" x14ac:dyDescent="0.2">
      <c r="A658" s="1452" t="s">
        <v>3281</v>
      </c>
      <c r="B658" s="1452" t="s">
        <v>3379</v>
      </c>
      <c r="C658" s="1452" t="s">
        <v>3279</v>
      </c>
      <c r="D658" s="1452" t="s">
        <v>3378</v>
      </c>
      <c r="E658" s="1451" t="s">
        <v>5679</v>
      </c>
      <c r="F658" s="1452">
        <v>131105</v>
      </c>
    </row>
    <row r="659" spans="1:6" ht="14.5" x14ac:dyDescent="0.2">
      <c r="A659" s="1452" t="s">
        <v>3281</v>
      </c>
      <c r="B659" s="1452" t="s">
        <v>3377</v>
      </c>
      <c r="C659" s="1452" t="s">
        <v>3279</v>
      </c>
      <c r="D659" s="1452" t="s">
        <v>3376</v>
      </c>
      <c r="E659" s="1451" t="s">
        <v>5680</v>
      </c>
      <c r="F659" s="1452">
        <v>131113</v>
      </c>
    </row>
    <row r="660" spans="1:6" ht="14.5" x14ac:dyDescent="0.2">
      <c r="A660" s="1452" t="s">
        <v>3281</v>
      </c>
      <c r="B660" s="1452" t="s">
        <v>3375</v>
      </c>
      <c r="C660" s="1452" t="s">
        <v>3279</v>
      </c>
      <c r="D660" s="1452" t="s">
        <v>3374</v>
      </c>
      <c r="E660" s="1451" t="s">
        <v>5681</v>
      </c>
      <c r="F660" s="1452">
        <v>131121</v>
      </c>
    </row>
    <row r="661" spans="1:6" ht="14.5" x14ac:dyDescent="0.2">
      <c r="A661" s="1452" t="s">
        <v>3281</v>
      </c>
      <c r="B661" s="1452" t="s">
        <v>3373</v>
      </c>
      <c r="C661" s="1452" t="s">
        <v>3279</v>
      </c>
      <c r="D661" s="1452" t="s">
        <v>3372</v>
      </c>
      <c r="E661" s="1451" t="s">
        <v>5682</v>
      </c>
      <c r="F661" s="1452">
        <v>131130</v>
      </c>
    </row>
    <row r="662" spans="1:6" ht="14.5" x14ac:dyDescent="0.2">
      <c r="A662" s="1452" t="s">
        <v>3281</v>
      </c>
      <c r="B662" s="1452" t="s">
        <v>3371</v>
      </c>
      <c r="C662" s="1452" t="s">
        <v>3279</v>
      </c>
      <c r="D662" s="1452" t="s">
        <v>3370</v>
      </c>
      <c r="E662" s="1451" t="s">
        <v>5683</v>
      </c>
      <c r="F662" s="1452">
        <v>131148</v>
      </c>
    </row>
    <row r="663" spans="1:6" ht="14.5" x14ac:dyDescent="0.2">
      <c r="A663" s="1452" t="s">
        <v>3281</v>
      </c>
      <c r="B663" s="1452" t="s">
        <v>3369</v>
      </c>
      <c r="C663" s="1452" t="s">
        <v>3279</v>
      </c>
      <c r="D663" s="1452" t="s">
        <v>3368</v>
      </c>
      <c r="E663" s="1451" t="s">
        <v>5684</v>
      </c>
      <c r="F663" s="1452">
        <v>131156</v>
      </c>
    </row>
    <row r="664" spans="1:6" ht="14.5" x14ac:dyDescent="0.2">
      <c r="A664" s="1452" t="s">
        <v>3281</v>
      </c>
      <c r="B664" s="1452" t="s">
        <v>3367</v>
      </c>
      <c r="C664" s="1452" t="s">
        <v>3279</v>
      </c>
      <c r="D664" s="1452" t="s">
        <v>3366</v>
      </c>
      <c r="E664" s="1451" t="s">
        <v>5685</v>
      </c>
      <c r="F664" s="1452">
        <v>131164</v>
      </c>
    </row>
    <row r="665" spans="1:6" ht="14.5" x14ac:dyDescent="0.2">
      <c r="A665" s="1452" t="s">
        <v>3281</v>
      </c>
      <c r="B665" s="1452" t="s">
        <v>3365</v>
      </c>
      <c r="C665" s="1452" t="s">
        <v>3279</v>
      </c>
      <c r="D665" s="1452" t="s">
        <v>3364</v>
      </c>
      <c r="E665" s="1451" t="s">
        <v>5686</v>
      </c>
      <c r="F665" s="1452">
        <v>131172</v>
      </c>
    </row>
    <row r="666" spans="1:6" ht="14.5" x14ac:dyDescent="0.2">
      <c r="A666" s="1452" t="s">
        <v>3281</v>
      </c>
      <c r="B666" s="1452" t="s">
        <v>3363</v>
      </c>
      <c r="C666" s="1452" t="s">
        <v>3279</v>
      </c>
      <c r="D666" s="1452" t="s">
        <v>3362</v>
      </c>
      <c r="E666" s="1451" t="s">
        <v>5687</v>
      </c>
      <c r="F666" s="1452">
        <v>131181</v>
      </c>
    </row>
    <row r="667" spans="1:6" ht="14.5" x14ac:dyDescent="0.2">
      <c r="A667" s="1452" t="s">
        <v>3281</v>
      </c>
      <c r="B667" s="1452" t="s">
        <v>3361</v>
      </c>
      <c r="C667" s="1452" t="s">
        <v>3279</v>
      </c>
      <c r="D667" s="1452" t="s">
        <v>3360</v>
      </c>
      <c r="E667" s="1451" t="s">
        <v>5688</v>
      </c>
      <c r="F667" s="1452">
        <v>131199</v>
      </c>
    </row>
    <row r="668" spans="1:6" ht="14.5" x14ac:dyDescent="0.2">
      <c r="A668" s="1452" t="s">
        <v>3281</v>
      </c>
      <c r="B668" s="1452" t="s">
        <v>3359</v>
      </c>
      <c r="C668" s="1452" t="s">
        <v>3279</v>
      </c>
      <c r="D668" s="1452" t="s">
        <v>3358</v>
      </c>
      <c r="E668" s="1451" t="s">
        <v>5689</v>
      </c>
      <c r="F668" s="1452">
        <v>131202</v>
      </c>
    </row>
    <row r="669" spans="1:6" ht="14.5" x14ac:dyDescent="0.2">
      <c r="A669" s="1452" t="s">
        <v>3281</v>
      </c>
      <c r="B669" s="1452" t="s">
        <v>3357</v>
      </c>
      <c r="C669" s="1452" t="s">
        <v>3279</v>
      </c>
      <c r="D669" s="1452" t="s">
        <v>3356</v>
      </c>
      <c r="E669" s="1451" t="s">
        <v>5690</v>
      </c>
      <c r="F669" s="1452">
        <v>131211</v>
      </c>
    </row>
    <row r="670" spans="1:6" ht="14.5" x14ac:dyDescent="0.2">
      <c r="A670" s="1452" t="s">
        <v>3281</v>
      </c>
      <c r="B670" s="1452" t="s">
        <v>3355</v>
      </c>
      <c r="C670" s="1452" t="s">
        <v>3279</v>
      </c>
      <c r="D670" s="1452" t="s">
        <v>3354</v>
      </c>
      <c r="E670" s="1451" t="s">
        <v>5691</v>
      </c>
      <c r="F670" s="1452">
        <v>131229</v>
      </c>
    </row>
    <row r="671" spans="1:6" ht="14.5" x14ac:dyDescent="0.2">
      <c r="A671" s="1452" t="s">
        <v>3281</v>
      </c>
      <c r="B671" s="1452" t="s">
        <v>3353</v>
      </c>
      <c r="C671" s="1452" t="s">
        <v>3279</v>
      </c>
      <c r="D671" s="1452" t="s">
        <v>3352</v>
      </c>
      <c r="E671" s="1451" t="s">
        <v>5692</v>
      </c>
      <c r="F671" s="1452">
        <v>131237</v>
      </c>
    </row>
    <row r="672" spans="1:6" ht="14.5" x14ac:dyDescent="0.2">
      <c r="A672" s="1452" t="s">
        <v>3281</v>
      </c>
      <c r="B672" s="1452" t="s">
        <v>3351</v>
      </c>
      <c r="C672" s="1452" t="s">
        <v>3279</v>
      </c>
      <c r="D672" s="1452" t="s">
        <v>3350</v>
      </c>
      <c r="E672" s="1451" t="s">
        <v>5693</v>
      </c>
      <c r="F672" s="1452">
        <v>132012</v>
      </c>
    </row>
    <row r="673" spans="1:7" ht="14.5" x14ac:dyDescent="0.2">
      <c r="A673" s="1452" t="s">
        <v>3281</v>
      </c>
      <c r="B673" s="1452" t="s">
        <v>3349</v>
      </c>
      <c r="C673" s="1452" t="s">
        <v>3279</v>
      </c>
      <c r="D673" s="1452" t="s">
        <v>3348</v>
      </c>
      <c r="E673" s="1451" t="s">
        <v>5694</v>
      </c>
      <c r="F673" s="1452">
        <v>132021</v>
      </c>
    </row>
    <row r="674" spans="1:7" ht="14.5" x14ac:dyDescent="0.2">
      <c r="A674" s="1452" t="s">
        <v>3281</v>
      </c>
      <c r="B674" s="1452" t="s">
        <v>3347</v>
      </c>
      <c r="C674" s="1452" t="s">
        <v>3279</v>
      </c>
      <c r="D674" s="1452" t="s">
        <v>3346</v>
      </c>
      <c r="E674" s="1451" t="s">
        <v>5695</v>
      </c>
      <c r="F674" s="1452">
        <v>132039</v>
      </c>
    </row>
    <row r="675" spans="1:7" ht="14.5" x14ac:dyDescent="0.2">
      <c r="A675" s="1452" t="s">
        <v>3281</v>
      </c>
      <c r="B675" s="1452" t="s">
        <v>3345</v>
      </c>
      <c r="C675" s="1452" t="s">
        <v>3279</v>
      </c>
      <c r="D675" s="1452" t="s">
        <v>3344</v>
      </c>
      <c r="E675" s="1451" t="s">
        <v>5696</v>
      </c>
      <c r="F675" s="1452">
        <v>132047</v>
      </c>
    </row>
    <row r="676" spans="1:7" ht="14.5" x14ac:dyDescent="0.2">
      <c r="A676" s="1452" t="s">
        <v>3281</v>
      </c>
      <c r="B676" s="1452" t="s">
        <v>3343</v>
      </c>
      <c r="C676" s="1452" t="s">
        <v>3279</v>
      </c>
      <c r="D676" s="1452" t="s">
        <v>3342</v>
      </c>
      <c r="E676" s="1451" t="s">
        <v>5697</v>
      </c>
      <c r="F676" s="1452">
        <v>132055</v>
      </c>
    </row>
    <row r="677" spans="1:7" ht="14.5" x14ac:dyDescent="0.2">
      <c r="A677" s="1452" t="s">
        <v>3281</v>
      </c>
      <c r="B677" s="1452" t="s">
        <v>1996</v>
      </c>
      <c r="C677" s="1452" t="s">
        <v>3279</v>
      </c>
      <c r="D677" s="1452" t="s">
        <v>1995</v>
      </c>
      <c r="E677" s="1451" t="s">
        <v>5698</v>
      </c>
      <c r="F677" s="1452">
        <v>132063</v>
      </c>
    </row>
    <row r="678" spans="1:7" ht="14.5" x14ac:dyDescent="0.2">
      <c r="A678" s="1452" t="s">
        <v>3281</v>
      </c>
      <c r="B678" s="1452" t="s">
        <v>3341</v>
      </c>
      <c r="C678" s="1452" t="s">
        <v>3279</v>
      </c>
      <c r="D678" s="1452" t="s">
        <v>3340</v>
      </c>
      <c r="E678" s="1451" t="s">
        <v>5699</v>
      </c>
      <c r="F678" s="1452">
        <v>132071</v>
      </c>
    </row>
    <row r="679" spans="1:7" ht="14.5" x14ac:dyDescent="0.2">
      <c r="A679" s="1452" t="s">
        <v>3281</v>
      </c>
      <c r="B679" s="1452" t="s">
        <v>3339</v>
      </c>
      <c r="C679" s="1452" t="s">
        <v>3279</v>
      </c>
      <c r="D679" s="1452" t="s">
        <v>3338</v>
      </c>
      <c r="E679" s="1451" t="s">
        <v>5700</v>
      </c>
      <c r="F679" s="1452">
        <v>132080</v>
      </c>
    </row>
    <row r="680" spans="1:7" ht="14.5" x14ac:dyDescent="0.2">
      <c r="A680" s="1452" t="s">
        <v>3281</v>
      </c>
      <c r="B680" s="1452" t="s">
        <v>3337</v>
      </c>
      <c r="C680" s="1452" t="s">
        <v>3279</v>
      </c>
      <c r="D680" s="1452" t="s">
        <v>3336</v>
      </c>
      <c r="E680" s="1451" t="s">
        <v>5701</v>
      </c>
      <c r="F680" s="1452">
        <v>132098</v>
      </c>
    </row>
    <row r="681" spans="1:7" ht="14.5" x14ac:dyDescent="0.2">
      <c r="A681" s="1452" t="s">
        <v>3281</v>
      </c>
      <c r="B681" s="1452" t="s">
        <v>3335</v>
      </c>
      <c r="C681" s="1452" t="s">
        <v>3279</v>
      </c>
      <c r="D681" s="1452" t="s">
        <v>3334</v>
      </c>
      <c r="E681" s="1451" t="s">
        <v>5702</v>
      </c>
      <c r="F681" s="1452">
        <v>132101</v>
      </c>
      <c r="G681" s="1453"/>
    </row>
    <row r="682" spans="1:7" ht="14.5" x14ac:dyDescent="0.2">
      <c r="A682" s="1452" t="s">
        <v>3281</v>
      </c>
      <c r="B682" s="1452" t="s">
        <v>3333</v>
      </c>
      <c r="C682" s="1452" t="s">
        <v>3279</v>
      </c>
      <c r="D682" s="1452" t="s">
        <v>3332</v>
      </c>
      <c r="E682" s="1451" t="s">
        <v>5703</v>
      </c>
      <c r="F682" s="1452">
        <v>132110</v>
      </c>
    </row>
    <row r="683" spans="1:7" ht="14.5" x14ac:dyDescent="0.2">
      <c r="A683" s="1452" t="s">
        <v>3281</v>
      </c>
      <c r="B683" s="1452" t="s">
        <v>3331</v>
      </c>
      <c r="C683" s="1452" t="s">
        <v>3279</v>
      </c>
      <c r="D683" s="1452" t="s">
        <v>3330</v>
      </c>
      <c r="E683" s="1451" t="s">
        <v>5704</v>
      </c>
      <c r="F683" s="1452">
        <v>132128</v>
      </c>
    </row>
    <row r="684" spans="1:7" ht="14.5" x14ac:dyDescent="0.2">
      <c r="A684" s="1452" t="s">
        <v>3281</v>
      </c>
      <c r="B684" s="1452" t="s">
        <v>3329</v>
      </c>
      <c r="C684" s="1452" t="s">
        <v>3279</v>
      </c>
      <c r="D684" s="1452" t="s">
        <v>3328</v>
      </c>
      <c r="E684" s="1451" t="s">
        <v>5705</v>
      </c>
      <c r="F684" s="1452">
        <v>132136</v>
      </c>
    </row>
    <row r="685" spans="1:7" ht="14.5" x14ac:dyDescent="0.2">
      <c r="A685" s="1452" t="s">
        <v>3281</v>
      </c>
      <c r="B685" s="1452" t="s">
        <v>3327</v>
      </c>
      <c r="C685" s="1452" t="s">
        <v>3279</v>
      </c>
      <c r="D685" s="1452" t="s">
        <v>3326</v>
      </c>
      <c r="E685" s="1451" t="s">
        <v>5706</v>
      </c>
      <c r="F685" s="1452">
        <v>132144</v>
      </c>
    </row>
    <row r="686" spans="1:7" ht="14.5" x14ac:dyDescent="0.2">
      <c r="A686" s="1452" t="s">
        <v>3281</v>
      </c>
      <c r="B686" s="1452" t="s">
        <v>3325</v>
      </c>
      <c r="C686" s="1452" t="s">
        <v>3279</v>
      </c>
      <c r="D686" s="1452" t="s">
        <v>3324</v>
      </c>
      <c r="E686" s="1451" t="s">
        <v>5707</v>
      </c>
      <c r="F686" s="1452">
        <v>132152</v>
      </c>
    </row>
    <row r="687" spans="1:7" ht="14.5" x14ac:dyDescent="0.2">
      <c r="A687" s="1452" t="s">
        <v>3281</v>
      </c>
      <c r="B687" s="1452" t="s">
        <v>3323</v>
      </c>
      <c r="C687" s="1452" t="s">
        <v>3279</v>
      </c>
      <c r="D687" s="1452" t="s">
        <v>5708</v>
      </c>
      <c r="E687" s="1451" t="s">
        <v>5709</v>
      </c>
      <c r="F687" s="1452">
        <v>132187</v>
      </c>
    </row>
    <row r="688" spans="1:7" ht="14.5" x14ac:dyDescent="0.2">
      <c r="A688" s="1452" t="s">
        <v>3281</v>
      </c>
      <c r="B688" s="1452" t="s">
        <v>3322</v>
      </c>
      <c r="C688" s="1452" t="s">
        <v>3279</v>
      </c>
      <c r="D688" s="1452" t="s">
        <v>3321</v>
      </c>
      <c r="E688" s="1451" t="s">
        <v>5710</v>
      </c>
      <c r="F688" s="1452">
        <v>132195</v>
      </c>
    </row>
    <row r="689" spans="1:6" ht="14.5" x14ac:dyDescent="0.2">
      <c r="A689" s="1452" t="s">
        <v>3281</v>
      </c>
      <c r="B689" s="1452" t="s">
        <v>3320</v>
      </c>
      <c r="C689" s="1452" t="s">
        <v>3279</v>
      </c>
      <c r="D689" s="1452" t="s">
        <v>3319</v>
      </c>
      <c r="E689" s="1451" t="s">
        <v>5711</v>
      </c>
      <c r="F689" s="1452">
        <v>132209</v>
      </c>
    </row>
    <row r="690" spans="1:6" ht="14.5" x14ac:dyDescent="0.2">
      <c r="A690" s="1452" t="s">
        <v>3281</v>
      </c>
      <c r="B690" s="1452" t="s">
        <v>3318</v>
      </c>
      <c r="C690" s="1452" t="s">
        <v>3279</v>
      </c>
      <c r="D690" s="1452" t="s">
        <v>3317</v>
      </c>
      <c r="E690" s="1451" t="s">
        <v>5712</v>
      </c>
      <c r="F690" s="1452">
        <v>132217</v>
      </c>
    </row>
    <row r="691" spans="1:6" ht="14.5" x14ac:dyDescent="0.2">
      <c r="A691" s="1452" t="s">
        <v>3281</v>
      </c>
      <c r="B691" s="1452" t="s">
        <v>3316</v>
      </c>
      <c r="C691" s="1452" t="s">
        <v>3279</v>
      </c>
      <c r="D691" s="1452" t="s">
        <v>3315</v>
      </c>
      <c r="E691" s="1451" t="s">
        <v>5713</v>
      </c>
      <c r="F691" s="1452">
        <v>132225</v>
      </c>
    </row>
    <row r="692" spans="1:6" ht="14.5" x14ac:dyDescent="0.2">
      <c r="A692" s="1452" t="s">
        <v>3281</v>
      </c>
      <c r="B692" s="1452" t="s">
        <v>3314</v>
      </c>
      <c r="C692" s="1452" t="s">
        <v>3279</v>
      </c>
      <c r="D692" s="1452" t="s">
        <v>3313</v>
      </c>
      <c r="E692" s="1451" t="s">
        <v>5714</v>
      </c>
      <c r="F692" s="1452">
        <v>132233</v>
      </c>
    </row>
    <row r="693" spans="1:6" ht="14.5" x14ac:dyDescent="0.2">
      <c r="A693" s="1452" t="s">
        <v>3281</v>
      </c>
      <c r="B693" s="1452" t="s">
        <v>3312</v>
      </c>
      <c r="C693" s="1452" t="s">
        <v>3279</v>
      </c>
      <c r="D693" s="1452" t="s">
        <v>3311</v>
      </c>
      <c r="E693" s="1451" t="s">
        <v>5715</v>
      </c>
      <c r="F693" s="1452">
        <v>132241</v>
      </c>
    </row>
    <row r="694" spans="1:6" ht="14.5" x14ac:dyDescent="0.2">
      <c r="A694" s="1452" t="s">
        <v>3281</v>
      </c>
      <c r="B694" s="1452" t="s">
        <v>3310</v>
      </c>
      <c r="C694" s="1452" t="s">
        <v>3279</v>
      </c>
      <c r="D694" s="1452" t="s">
        <v>3309</v>
      </c>
      <c r="E694" s="1451" t="s">
        <v>5716</v>
      </c>
      <c r="F694" s="1452">
        <v>132250</v>
      </c>
    </row>
    <row r="695" spans="1:6" ht="14.5" x14ac:dyDescent="0.2">
      <c r="A695" s="1452" t="s">
        <v>3281</v>
      </c>
      <c r="B695" s="1452" t="s">
        <v>3308</v>
      </c>
      <c r="C695" s="1452" t="s">
        <v>3279</v>
      </c>
      <c r="D695" s="1452" t="s">
        <v>3307</v>
      </c>
      <c r="E695" s="1451" t="s">
        <v>5717</v>
      </c>
      <c r="F695" s="1452">
        <v>132276</v>
      </c>
    </row>
    <row r="696" spans="1:6" ht="14.5" x14ac:dyDescent="0.2">
      <c r="A696" s="1452" t="s">
        <v>3281</v>
      </c>
      <c r="B696" s="1452" t="s">
        <v>3306</v>
      </c>
      <c r="C696" s="1452" t="s">
        <v>3279</v>
      </c>
      <c r="D696" s="1452" t="s">
        <v>3305</v>
      </c>
      <c r="E696" s="1451" t="s">
        <v>5718</v>
      </c>
      <c r="F696" s="1452">
        <v>132284</v>
      </c>
    </row>
    <row r="697" spans="1:6" ht="14.5" x14ac:dyDescent="0.2">
      <c r="A697" s="1452" t="s">
        <v>3281</v>
      </c>
      <c r="B697" s="1452" t="s">
        <v>3304</v>
      </c>
      <c r="C697" s="1452" t="s">
        <v>3279</v>
      </c>
      <c r="D697" s="1452" t="s">
        <v>5719</v>
      </c>
      <c r="E697" s="1451" t="s">
        <v>5720</v>
      </c>
      <c r="F697" s="1452">
        <v>132292</v>
      </c>
    </row>
    <row r="698" spans="1:6" ht="14.5" x14ac:dyDescent="0.2">
      <c r="A698" s="1452" t="s">
        <v>3281</v>
      </c>
      <c r="B698" s="1452" t="s">
        <v>3303</v>
      </c>
      <c r="C698" s="1452" t="s">
        <v>3279</v>
      </c>
      <c r="D698" s="1452" t="s">
        <v>3302</v>
      </c>
      <c r="E698" s="1451" t="s">
        <v>5721</v>
      </c>
      <c r="F698" s="1452">
        <v>133035</v>
      </c>
    </row>
    <row r="699" spans="1:6" ht="14.5" x14ac:dyDescent="0.2">
      <c r="A699" s="1452" t="s">
        <v>3281</v>
      </c>
      <c r="B699" s="1452" t="s">
        <v>3301</v>
      </c>
      <c r="C699" s="1452" t="s">
        <v>3279</v>
      </c>
      <c r="D699" s="1452" t="s">
        <v>3300</v>
      </c>
      <c r="E699" s="1451" t="s">
        <v>5722</v>
      </c>
      <c r="F699" s="1452">
        <v>133051</v>
      </c>
    </row>
    <row r="700" spans="1:6" ht="14.5" x14ac:dyDescent="0.2">
      <c r="A700" s="1452" t="s">
        <v>3281</v>
      </c>
      <c r="B700" s="1452" t="s">
        <v>3299</v>
      </c>
      <c r="C700" s="1452" t="s">
        <v>3279</v>
      </c>
      <c r="D700" s="1452" t="s">
        <v>3298</v>
      </c>
      <c r="E700" s="1451" t="s">
        <v>5723</v>
      </c>
      <c r="F700" s="1452">
        <v>133078</v>
      </c>
    </row>
    <row r="701" spans="1:6" ht="14.5" x14ac:dyDescent="0.2">
      <c r="A701" s="1452" t="s">
        <v>3281</v>
      </c>
      <c r="B701" s="1452" t="s">
        <v>3297</v>
      </c>
      <c r="C701" s="1452" t="s">
        <v>3279</v>
      </c>
      <c r="D701" s="1452" t="s">
        <v>3296</v>
      </c>
      <c r="E701" s="1451" t="s">
        <v>5724</v>
      </c>
      <c r="F701" s="1452">
        <v>133086</v>
      </c>
    </row>
    <row r="702" spans="1:6" ht="14.5" x14ac:dyDescent="0.2">
      <c r="A702" s="1452" t="s">
        <v>3281</v>
      </c>
      <c r="B702" s="1452" t="s">
        <v>3295</v>
      </c>
      <c r="C702" s="1452" t="s">
        <v>3279</v>
      </c>
      <c r="D702" s="1452" t="s">
        <v>3294</v>
      </c>
      <c r="E702" s="1451" t="s">
        <v>5725</v>
      </c>
      <c r="F702" s="1452">
        <v>133612</v>
      </c>
    </row>
    <row r="703" spans="1:6" ht="14.5" x14ac:dyDescent="0.2">
      <c r="A703" s="1452" t="s">
        <v>3281</v>
      </c>
      <c r="B703" s="1452" t="s">
        <v>3293</v>
      </c>
      <c r="C703" s="1452" t="s">
        <v>3279</v>
      </c>
      <c r="D703" s="1452" t="s">
        <v>1299</v>
      </c>
      <c r="E703" s="1451" t="s">
        <v>5726</v>
      </c>
      <c r="F703" s="1452">
        <v>133621</v>
      </c>
    </row>
    <row r="704" spans="1:6" ht="14.5" x14ac:dyDescent="0.2">
      <c r="A704" s="1452" t="s">
        <v>3281</v>
      </c>
      <c r="B704" s="1452" t="s">
        <v>3292</v>
      </c>
      <c r="C704" s="1452" t="s">
        <v>3279</v>
      </c>
      <c r="D704" s="1452" t="s">
        <v>3291</v>
      </c>
      <c r="E704" s="1451" t="s">
        <v>5727</v>
      </c>
      <c r="F704" s="1452">
        <v>133639</v>
      </c>
    </row>
    <row r="705" spans="1:6" ht="14.5" x14ac:dyDescent="0.2">
      <c r="A705" s="1452" t="s">
        <v>3281</v>
      </c>
      <c r="B705" s="1452" t="s">
        <v>3290</v>
      </c>
      <c r="C705" s="1452" t="s">
        <v>3279</v>
      </c>
      <c r="D705" s="1452" t="s">
        <v>3289</v>
      </c>
      <c r="E705" s="1451" t="s">
        <v>5728</v>
      </c>
      <c r="F705" s="1452">
        <v>133647</v>
      </c>
    </row>
    <row r="706" spans="1:6" ht="14.5" x14ac:dyDescent="0.2">
      <c r="A706" s="1452" t="s">
        <v>3281</v>
      </c>
      <c r="B706" s="1452" t="s">
        <v>3288</v>
      </c>
      <c r="C706" s="1452" t="s">
        <v>3279</v>
      </c>
      <c r="D706" s="1452" t="s">
        <v>3287</v>
      </c>
      <c r="E706" s="1451" t="s">
        <v>5729</v>
      </c>
      <c r="F706" s="1452">
        <v>133817</v>
      </c>
    </row>
    <row r="707" spans="1:6" ht="14.5" x14ac:dyDescent="0.2">
      <c r="A707" s="1452" t="s">
        <v>3281</v>
      </c>
      <c r="B707" s="1452" t="s">
        <v>3286</v>
      </c>
      <c r="C707" s="1452" t="s">
        <v>3279</v>
      </c>
      <c r="D707" s="1452" t="s">
        <v>3285</v>
      </c>
      <c r="E707" s="1451" t="s">
        <v>5730</v>
      </c>
      <c r="F707" s="1452">
        <v>133825</v>
      </c>
    </row>
    <row r="708" spans="1:6" ht="14.5" x14ac:dyDescent="0.2">
      <c r="A708" s="1452" t="s">
        <v>3281</v>
      </c>
      <c r="B708" s="1452" t="s">
        <v>3284</v>
      </c>
      <c r="C708" s="1452" t="s">
        <v>3279</v>
      </c>
      <c r="D708" s="1452" t="s">
        <v>5731</v>
      </c>
      <c r="E708" s="1451" t="s">
        <v>5732</v>
      </c>
      <c r="F708" s="1452">
        <v>134015</v>
      </c>
    </row>
    <row r="709" spans="1:6" ht="14.5" x14ac:dyDescent="0.2">
      <c r="A709" s="1452" t="s">
        <v>3281</v>
      </c>
      <c r="B709" s="1452" t="s">
        <v>3283</v>
      </c>
      <c r="C709" s="1452" t="s">
        <v>3279</v>
      </c>
      <c r="D709" s="1452" t="s">
        <v>3282</v>
      </c>
      <c r="E709" s="1451" t="s">
        <v>5733</v>
      </c>
      <c r="F709" s="1452">
        <v>134023</v>
      </c>
    </row>
    <row r="710" spans="1:6" ht="14.5" x14ac:dyDescent="0.2">
      <c r="A710" s="1452" t="s">
        <v>3281</v>
      </c>
      <c r="B710" s="1452" t="s">
        <v>3280</v>
      </c>
      <c r="C710" s="1452" t="s">
        <v>3279</v>
      </c>
      <c r="D710" s="1452" t="s">
        <v>3278</v>
      </c>
      <c r="E710" s="1451" t="s">
        <v>5734</v>
      </c>
      <c r="F710" s="1452">
        <v>134210</v>
      </c>
    </row>
    <row r="711" spans="1:6" ht="14.5" x14ac:dyDescent="0.2">
      <c r="A711" s="1449" t="s">
        <v>3213</v>
      </c>
      <c r="B711" s="1450"/>
      <c r="C711" s="1450" t="s">
        <v>3211</v>
      </c>
      <c r="D711" s="1450"/>
      <c r="E711" s="1451" t="s">
        <v>3213</v>
      </c>
      <c r="F711" s="1449">
        <v>140007</v>
      </c>
    </row>
    <row r="712" spans="1:6" ht="14.5" x14ac:dyDescent="0.2">
      <c r="A712" s="1452" t="s">
        <v>3213</v>
      </c>
      <c r="B712" s="1452" t="s">
        <v>3277</v>
      </c>
      <c r="C712" s="1452" t="s">
        <v>3211</v>
      </c>
      <c r="D712" s="1452" t="s">
        <v>3276</v>
      </c>
      <c r="E712" s="1451" t="s">
        <v>5735</v>
      </c>
      <c r="F712" s="1452">
        <v>141003</v>
      </c>
    </row>
    <row r="713" spans="1:6" ht="14.5" x14ac:dyDescent="0.2">
      <c r="A713" s="1452" t="s">
        <v>3213</v>
      </c>
      <c r="B713" s="1452" t="s">
        <v>3275</v>
      </c>
      <c r="C713" s="1452" t="s">
        <v>3211</v>
      </c>
      <c r="D713" s="1452" t="s">
        <v>3274</v>
      </c>
      <c r="E713" s="1451" t="s">
        <v>5736</v>
      </c>
      <c r="F713" s="1452">
        <v>141305</v>
      </c>
    </row>
    <row r="714" spans="1:6" ht="14.5" x14ac:dyDescent="0.2">
      <c r="A714" s="1452" t="s">
        <v>3213</v>
      </c>
      <c r="B714" s="1452" t="s">
        <v>3273</v>
      </c>
      <c r="C714" s="1452" t="s">
        <v>3211</v>
      </c>
      <c r="D714" s="1452" t="s">
        <v>3272</v>
      </c>
      <c r="E714" s="1451" t="s">
        <v>5737</v>
      </c>
      <c r="F714" s="1452">
        <v>141500</v>
      </c>
    </row>
    <row r="715" spans="1:6" ht="14.5" x14ac:dyDescent="0.2">
      <c r="A715" s="1452" t="s">
        <v>3213</v>
      </c>
      <c r="B715" s="1452" t="s">
        <v>3271</v>
      </c>
      <c r="C715" s="1452" t="s">
        <v>3211</v>
      </c>
      <c r="D715" s="1452" t="s">
        <v>3270</v>
      </c>
      <c r="E715" s="1451" t="s">
        <v>5738</v>
      </c>
      <c r="F715" s="1452">
        <v>142018</v>
      </c>
    </row>
    <row r="716" spans="1:6" ht="14.5" x14ac:dyDescent="0.2">
      <c r="A716" s="1452" t="s">
        <v>3213</v>
      </c>
      <c r="B716" s="1452" t="s">
        <v>3269</v>
      </c>
      <c r="C716" s="1452" t="s">
        <v>3211</v>
      </c>
      <c r="D716" s="1452" t="s">
        <v>3268</v>
      </c>
      <c r="E716" s="1451" t="s">
        <v>5739</v>
      </c>
      <c r="F716" s="1452">
        <v>142034</v>
      </c>
    </row>
    <row r="717" spans="1:6" ht="14.5" x14ac:dyDescent="0.2">
      <c r="A717" s="1452" t="s">
        <v>3213</v>
      </c>
      <c r="B717" s="1452" t="s">
        <v>3267</v>
      </c>
      <c r="C717" s="1452" t="s">
        <v>3211</v>
      </c>
      <c r="D717" s="1452" t="s">
        <v>3266</v>
      </c>
      <c r="E717" s="1451" t="s">
        <v>5740</v>
      </c>
      <c r="F717" s="1452">
        <v>142042</v>
      </c>
    </row>
    <row r="718" spans="1:6" ht="14.5" x14ac:dyDescent="0.2">
      <c r="A718" s="1452" t="s">
        <v>3213</v>
      </c>
      <c r="B718" s="1452" t="s">
        <v>3265</v>
      </c>
      <c r="C718" s="1452" t="s">
        <v>3211</v>
      </c>
      <c r="D718" s="1452" t="s">
        <v>3264</v>
      </c>
      <c r="E718" s="1451" t="s">
        <v>5741</v>
      </c>
      <c r="F718" s="1452">
        <v>142051</v>
      </c>
    </row>
    <row r="719" spans="1:6" ht="14.5" x14ac:dyDescent="0.2">
      <c r="A719" s="1452" t="s">
        <v>3213</v>
      </c>
      <c r="B719" s="1452" t="s">
        <v>3263</v>
      </c>
      <c r="C719" s="1452" t="s">
        <v>3211</v>
      </c>
      <c r="D719" s="1452" t="s">
        <v>3262</v>
      </c>
      <c r="E719" s="1451" t="s">
        <v>5742</v>
      </c>
      <c r="F719" s="1452">
        <v>142069</v>
      </c>
    </row>
    <row r="720" spans="1:6" ht="14.5" x14ac:dyDescent="0.2">
      <c r="A720" s="1452" t="s">
        <v>3213</v>
      </c>
      <c r="B720" s="1452" t="s">
        <v>3261</v>
      </c>
      <c r="C720" s="1452" t="s">
        <v>3211</v>
      </c>
      <c r="D720" s="1452" t="s">
        <v>3260</v>
      </c>
      <c r="E720" s="1451" t="s">
        <v>5743</v>
      </c>
      <c r="F720" s="1452">
        <v>142077</v>
      </c>
    </row>
    <row r="721" spans="1:6" ht="14.5" x14ac:dyDescent="0.2">
      <c r="A721" s="1452" t="s">
        <v>3213</v>
      </c>
      <c r="B721" s="1452" t="s">
        <v>3259</v>
      </c>
      <c r="C721" s="1452" t="s">
        <v>3211</v>
      </c>
      <c r="D721" s="1452" t="s">
        <v>3258</v>
      </c>
      <c r="E721" s="1451" t="s">
        <v>5744</v>
      </c>
      <c r="F721" s="1452">
        <v>142085</v>
      </c>
    </row>
    <row r="722" spans="1:6" ht="14.5" x14ac:dyDescent="0.2">
      <c r="A722" s="1452" t="s">
        <v>3213</v>
      </c>
      <c r="B722" s="1452" t="s">
        <v>3257</v>
      </c>
      <c r="C722" s="1452" t="s">
        <v>3211</v>
      </c>
      <c r="D722" s="1452" t="s">
        <v>3256</v>
      </c>
      <c r="E722" s="1451" t="s">
        <v>5745</v>
      </c>
      <c r="F722" s="1452">
        <v>142107</v>
      </c>
    </row>
    <row r="723" spans="1:6" ht="14.5" x14ac:dyDescent="0.2">
      <c r="A723" s="1452" t="s">
        <v>3213</v>
      </c>
      <c r="B723" s="1452" t="s">
        <v>3255</v>
      </c>
      <c r="C723" s="1452" t="s">
        <v>3211</v>
      </c>
      <c r="D723" s="1452" t="s">
        <v>3254</v>
      </c>
      <c r="E723" s="1451" t="s">
        <v>5746</v>
      </c>
      <c r="F723" s="1452">
        <v>142115</v>
      </c>
    </row>
    <row r="724" spans="1:6" ht="14.5" x14ac:dyDescent="0.2">
      <c r="A724" s="1452" t="s">
        <v>3213</v>
      </c>
      <c r="B724" s="1452" t="s">
        <v>3253</v>
      </c>
      <c r="C724" s="1452" t="s">
        <v>3211</v>
      </c>
      <c r="D724" s="1452" t="s">
        <v>3252</v>
      </c>
      <c r="E724" s="1451" t="s">
        <v>5747</v>
      </c>
      <c r="F724" s="1452">
        <v>142123</v>
      </c>
    </row>
    <row r="725" spans="1:6" ht="14.5" x14ac:dyDescent="0.2">
      <c r="A725" s="1452" t="s">
        <v>3213</v>
      </c>
      <c r="B725" s="1452" t="s">
        <v>3251</v>
      </c>
      <c r="C725" s="1452" t="s">
        <v>3211</v>
      </c>
      <c r="D725" s="1452" t="s">
        <v>3250</v>
      </c>
      <c r="E725" s="1451" t="s">
        <v>5748</v>
      </c>
      <c r="F725" s="1452">
        <v>142131</v>
      </c>
    </row>
    <row r="726" spans="1:6" ht="14.5" x14ac:dyDescent="0.2">
      <c r="A726" s="1452" t="s">
        <v>3213</v>
      </c>
      <c r="B726" s="1452" t="s">
        <v>3249</v>
      </c>
      <c r="C726" s="1452" t="s">
        <v>3211</v>
      </c>
      <c r="D726" s="1452" t="s">
        <v>3248</v>
      </c>
      <c r="E726" s="1451" t="s">
        <v>5749</v>
      </c>
      <c r="F726" s="1452">
        <v>142140</v>
      </c>
    </row>
    <row r="727" spans="1:6" ht="14.5" x14ac:dyDescent="0.2">
      <c r="A727" s="1452" t="s">
        <v>3213</v>
      </c>
      <c r="B727" s="1452" t="s">
        <v>3247</v>
      </c>
      <c r="C727" s="1452" t="s">
        <v>3211</v>
      </c>
      <c r="D727" s="1452" t="s">
        <v>3246</v>
      </c>
      <c r="E727" s="1451" t="s">
        <v>5750</v>
      </c>
      <c r="F727" s="1452">
        <v>142158</v>
      </c>
    </row>
    <row r="728" spans="1:6" ht="14.5" x14ac:dyDescent="0.2">
      <c r="A728" s="1452" t="s">
        <v>3213</v>
      </c>
      <c r="B728" s="1452" t="s">
        <v>3245</v>
      </c>
      <c r="C728" s="1452" t="s">
        <v>3211</v>
      </c>
      <c r="D728" s="1452" t="s">
        <v>3244</v>
      </c>
      <c r="E728" s="1451" t="s">
        <v>5751</v>
      </c>
      <c r="F728" s="1452">
        <v>142166</v>
      </c>
    </row>
    <row r="729" spans="1:6" ht="14.5" x14ac:dyDescent="0.2">
      <c r="A729" s="1452" t="s">
        <v>3213</v>
      </c>
      <c r="B729" s="1452" t="s">
        <v>3243</v>
      </c>
      <c r="C729" s="1452" t="s">
        <v>3211</v>
      </c>
      <c r="D729" s="1452" t="s">
        <v>3242</v>
      </c>
      <c r="E729" s="1451" t="s">
        <v>5752</v>
      </c>
      <c r="F729" s="1452">
        <v>142174</v>
      </c>
    </row>
    <row r="730" spans="1:6" ht="14.5" x14ac:dyDescent="0.2">
      <c r="A730" s="1452" t="s">
        <v>3213</v>
      </c>
      <c r="B730" s="1452" t="s">
        <v>3241</v>
      </c>
      <c r="C730" s="1452" t="s">
        <v>3211</v>
      </c>
      <c r="D730" s="1452" t="s">
        <v>3240</v>
      </c>
      <c r="E730" s="1451" t="s">
        <v>5753</v>
      </c>
      <c r="F730" s="1452">
        <v>142182</v>
      </c>
    </row>
    <row r="731" spans="1:6" ht="14.5" x14ac:dyDescent="0.2">
      <c r="A731" s="1452" t="s">
        <v>3213</v>
      </c>
      <c r="B731" s="1452" t="s">
        <v>3239</v>
      </c>
      <c r="C731" s="1452" t="s">
        <v>3211</v>
      </c>
      <c r="D731" s="1452" t="s">
        <v>3238</v>
      </c>
      <c r="E731" s="1451" t="s">
        <v>5754</v>
      </c>
      <c r="F731" s="1452">
        <v>143014</v>
      </c>
    </row>
    <row r="732" spans="1:6" ht="14.5" x14ac:dyDescent="0.2">
      <c r="A732" s="1452" t="s">
        <v>3213</v>
      </c>
      <c r="B732" s="1452" t="s">
        <v>3237</v>
      </c>
      <c r="C732" s="1452" t="s">
        <v>3211</v>
      </c>
      <c r="D732" s="1452" t="s">
        <v>3236</v>
      </c>
      <c r="E732" s="1451" t="s">
        <v>5755</v>
      </c>
      <c r="F732" s="1452">
        <v>143219</v>
      </c>
    </row>
    <row r="733" spans="1:6" ht="14.5" x14ac:dyDescent="0.2">
      <c r="A733" s="1452" t="s">
        <v>3213</v>
      </c>
      <c r="B733" s="1452" t="s">
        <v>3235</v>
      </c>
      <c r="C733" s="1452" t="s">
        <v>3211</v>
      </c>
      <c r="D733" s="1452" t="s">
        <v>3234</v>
      </c>
      <c r="E733" s="1451" t="s">
        <v>5756</v>
      </c>
      <c r="F733" s="1452">
        <v>143413</v>
      </c>
    </row>
    <row r="734" spans="1:6" ht="14.5" x14ac:dyDescent="0.2">
      <c r="A734" s="1452" t="s">
        <v>3213</v>
      </c>
      <c r="B734" s="1452" t="s">
        <v>3233</v>
      </c>
      <c r="C734" s="1452" t="s">
        <v>3211</v>
      </c>
      <c r="D734" s="1452" t="s">
        <v>3232</v>
      </c>
      <c r="E734" s="1451" t="s">
        <v>5757</v>
      </c>
      <c r="F734" s="1452">
        <v>143421</v>
      </c>
    </row>
    <row r="735" spans="1:6" ht="14.5" x14ac:dyDescent="0.2">
      <c r="A735" s="1452" t="s">
        <v>3213</v>
      </c>
      <c r="B735" s="1452" t="s">
        <v>3231</v>
      </c>
      <c r="C735" s="1452" t="s">
        <v>3211</v>
      </c>
      <c r="D735" s="1452" t="s">
        <v>3230</v>
      </c>
      <c r="E735" s="1451" t="s">
        <v>5758</v>
      </c>
      <c r="F735" s="1452">
        <v>143618</v>
      </c>
    </row>
    <row r="736" spans="1:6" ht="14.5" x14ac:dyDescent="0.2">
      <c r="A736" s="1452" t="s">
        <v>3213</v>
      </c>
      <c r="B736" s="1452" t="s">
        <v>3229</v>
      </c>
      <c r="C736" s="1452" t="s">
        <v>3211</v>
      </c>
      <c r="D736" s="1452" t="s">
        <v>3228</v>
      </c>
      <c r="E736" s="1451" t="s">
        <v>5759</v>
      </c>
      <c r="F736" s="1452">
        <v>143626</v>
      </c>
    </row>
    <row r="737" spans="1:6" ht="14.5" x14ac:dyDescent="0.2">
      <c r="A737" s="1452" t="s">
        <v>3213</v>
      </c>
      <c r="B737" s="1452" t="s">
        <v>3227</v>
      </c>
      <c r="C737" s="1452" t="s">
        <v>3211</v>
      </c>
      <c r="D737" s="1452" t="s">
        <v>3226</v>
      </c>
      <c r="E737" s="1451" t="s">
        <v>5760</v>
      </c>
      <c r="F737" s="1452">
        <v>143634</v>
      </c>
    </row>
    <row r="738" spans="1:6" ht="14.5" x14ac:dyDescent="0.2">
      <c r="A738" s="1452" t="s">
        <v>3213</v>
      </c>
      <c r="B738" s="1452" t="s">
        <v>3225</v>
      </c>
      <c r="C738" s="1452" t="s">
        <v>3211</v>
      </c>
      <c r="D738" s="1452" t="s">
        <v>3224</v>
      </c>
      <c r="E738" s="1451" t="s">
        <v>5761</v>
      </c>
      <c r="F738" s="1452">
        <v>143642</v>
      </c>
    </row>
    <row r="739" spans="1:6" ht="14.5" x14ac:dyDescent="0.2">
      <c r="A739" s="1452" t="s">
        <v>3213</v>
      </c>
      <c r="B739" s="1452" t="s">
        <v>3223</v>
      </c>
      <c r="C739" s="1452" t="s">
        <v>3211</v>
      </c>
      <c r="D739" s="1452" t="s">
        <v>3222</v>
      </c>
      <c r="E739" s="1451" t="s">
        <v>5762</v>
      </c>
      <c r="F739" s="1452">
        <v>143669</v>
      </c>
    </row>
    <row r="740" spans="1:6" ht="14.5" x14ac:dyDescent="0.2">
      <c r="A740" s="1452" t="s">
        <v>3213</v>
      </c>
      <c r="B740" s="1452" t="s">
        <v>3221</v>
      </c>
      <c r="C740" s="1452" t="s">
        <v>3211</v>
      </c>
      <c r="D740" s="1452" t="s">
        <v>3220</v>
      </c>
      <c r="E740" s="1451" t="s">
        <v>5763</v>
      </c>
      <c r="F740" s="1452">
        <v>143821</v>
      </c>
    </row>
    <row r="741" spans="1:6" ht="14.5" x14ac:dyDescent="0.2">
      <c r="A741" s="1452" t="s">
        <v>3213</v>
      </c>
      <c r="B741" s="1452" t="s">
        <v>3219</v>
      </c>
      <c r="C741" s="1452" t="s">
        <v>3211</v>
      </c>
      <c r="D741" s="1452" t="s">
        <v>3218</v>
      </c>
      <c r="E741" s="1451" t="s">
        <v>5764</v>
      </c>
      <c r="F741" s="1452">
        <v>143839</v>
      </c>
    </row>
    <row r="742" spans="1:6" ht="14.5" x14ac:dyDescent="0.2">
      <c r="A742" s="1452" t="s">
        <v>3213</v>
      </c>
      <c r="B742" s="1452" t="s">
        <v>3217</v>
      </c>
      <c r="C742" s="1452" t="s">
        <v>3211</v>
      </c>
      <c r="D742" s="1452" t="s">
        <v>3216</v>
      </c>
      <c r="E742" s="1451" t="s">
        <v>5765</v>
      </c>
      <c r="F742" s="1452">
        <v>143847</v>
      </c>
    </row>
    <row r="743" spans="1:6" ht="14.5" x14ac:dyDescent="0.2">
      <c r="A743" s="1452" t="s">
        <v>3213</v>
      </c>
      <c r="B743" s="1452" t="s">
        <v>3215</v>
      </c>
      <c r="C743" s="1452" t="s">
        <v>3211</v>
      </c>
      <c r="D743" s="1452" t="s">
        <v>3214</v>
      </c>
      <c r="E743" s="1451" t="s">
        <v>5766</v>
      </c>
      <c r="F743" s="1452">
        <v>144011</v>
      </c>
    </row>
    <row r="744" spans="1:6" ht="14.5" x14ac:dyDescent="0.2">
      <c r="A744" s="1452" t="s">
        <v>3213</v>
      </c>
      <c r="B744" s="1452" t="s">
        <v>3212</v>
      </c>
      <c r="C744" s="1452" t="s">
        <v>3211</v>
      </c>
      <c r="D744" s="1452" t="s">
        <v>3210</v>
      </c>
      <c r="E744" s="1451" t="s">
        <v>5767</v>
      </c>
      <c r="F744" s="1452">
        <v>144029</v>
      </c>
    </row>
    <row r="745" spans="1:6" ht="14.5" x14ac:dyDescent="0.2">
      <c r="A745" s="1449" t="s">
        <v>3153</v>
      </c>
      <c r="B745" s="1450"/>
      <c r="C745" s="1450" t="s">
        <v>3151</v>
      </c>
      <c r="D745" s="1450"/>
      <c r="E745" s="1451" t="s">
        <v>3153</v>
      </c>
      <c r="F745" s="1449">
        <v>150002</v>
      </c>
    </row>
    <row r="746" spans="1:6" ht="14.5" x14ac:dyDescent="0.2">
      <c r="A746" s="1452" t="s">
        <v>3153</v>
      </c>
      <c r="B746" s="1452" t="s">
        <v>3209</v>
      </c>
      <c r="C746" s="1452" t="s">
        <v>3151</v>
      </c>
      <c r="D746" s="1452" t="s">
        <v>3208</v>
      </c>
      <c r="E746" s="1451" t="s">
        <v>5768</v>
      </c>
      <c r="F746" s="1452">
        <v>151009</v>
      </c>
    </row>
    <row r="747" spans="1:6" ht="14.5" x14ac:dyDescent="0.2">
      <c r="A747" s="1452" t="s">
        <v>3153</v>
      </c>
      <c r="B747" s="1452" t="s">
        <v>3207</v>
      </c>
      <c r="C747" s="1452" t="s">
        <v>3151</v>
      </c>
      <c r="D747" s="1452" t="s">
        <v>3206</v>
      </c>
      <c r="E747" s="1451" t="s">
        <v>5769</v>
      </c>
      <c r="F747" s="1452">
        <v>152021</v>
      </c>
    </row>
    <row r="748" spans="1:6" ht="14.5" x14ac:dyDescent="0.2">
      <c r="A748" s="1452" t="s">
        <v>3153</v>
      </c>
      <c r="B748" s="1452" t="s">
        <v>3205</v>
      </c>
      <c r="C748" s="1452" t="s">
        <v>3151</v>
      </c>
      <c r="D748" s="1452" t="s">
        <v>5770</v>
      </c>
      <c r="E748" s="1451" t="s">
        <v>5771</v>
      </c>
      <c r="F748" s="1452">
        <v>152048</v>
      </c>
    </row>
    <row r="749" spans="1:6" ht="14.5" x14ac:dyDescent="0.2">
      <c r="A749" s="1452" t="s">
        <v>3153</v>
      </c>
      <c r="B749" s="1452" t="s">
        <v>3204</v>
      </c>
      <c r="C749" s="1452" t="s">
        <v>3151</v>
      </c>
      <c r="D749" s="1452" t="s">
        <v>3203</v>
      </c>
      <c r="E749" s="1451" t="s">
        <v>5772</v>
      </c>
      <c r="F749" s="1452">
        <v>152056</v>
      </c>
    </row>
    <row r="750" spans="1:6" ht="14.5" x14ac:dyDescent="0.2">
      <c r="A750" s="1452" t="s">
        <v>3153</v>
      </c>
      <c r="B750" s="1452" t="s">
        <v>3202</v>
      </c>
      <c r="C750" s="1452" t="s">
        <v>3151</v>
      </c>
      <c r="D750" s="1452" t="s">
        <v>3201</v>
      </c>
      <c r="E750" s="1451" t="s">
        <v>5773</v>
      </c>
      <c r="F750" s="1452">
        <v>152064</v>
      </c>
    </row>
    <row r="751" spans="1:6" ht="14.5" x14ac:dyDescent="0.2">
      <c r="A751" s="1452" t="s">
        <v>3153</v>
      </c>
      <c r="B751" s="1452" t="s">
        <v>3200</v>
      </c>
      <c r="C751" s="1452" t="s">
        <v>3151</v>
      </c>
      <c r="D751" s="1452" t="s">
        <v>3199</v>
      </c>
      <c r="E751" s="1451" t="s">
        <v>5774</v>
      </c>
      <c r="F751" s="1452">
        <v>152081</v>
      </c>
    </row>
    <row r="752" spans="1:6" ht="14.5" x14ac:dyDescent="0.2">
      <c r="A752" s="1452" t="s">
        <v>3153</v>
      </c>
      <c r="B752" s="1452" t="s">
        <v>3198</v>
      </c>
      <c r="C752" s="1452" t="s">
        <v>3151</v>
      </c>
      <c r="D752" s="1452" t="s">
        <v>3197</v>
      </c>
      <c r="E752" s="1451" t="s">
        <v>5775</v>
      </c>
      <c r="F752" s="1452">
        <v>152099</v>
      </c>
    </row>
    <row r="753" spans="1:6" ht="14.5" x14ac:dyDescent="0.2">
      <c r="A753" s="1452" t="s">
        <v>3153</v>
      </c>
      <c r="B753" s="1452" t="s">
        <v>3196</v>
      </c>
      <c r="C753" s="1452" t="s">
        <v>3151</v>
      </c>
      <c r="D753" s="1452" t="s">
        <v>3195</v>
      </c>
      <c r="E753" s="1451" t="s">
        <v>5776</v>
      </c>
      <c r="F753" s="1452">
        <v>152102</v>
      </c>
    </row>
    <row r="754" spans="1:6" ht="14.5" x14ac:dyDescent="0.2">
      <c r="A754" s="1452" t="s">
        <v>3153</v>
      </c>
      <c r="B754" s="1452" t="s">
        <v>3194</v>
      </c>
      <c r="C754" s="1452" t="s">
        <v>3151</v>
      </c>
      <c r="D754" s="1452" t="s">
        <v>3193</v>
      </c>
      <c r="E754" s="1451" t="s">
        <v>5777</v>
      </c>
      <c r="F754" s="1452">
        <v>152111</v>
      </c>
    </row>
    <row r="755" spans="1:6" ht="14.5" x14ac:dyDescent="0.2">
      <c r="A755" s="1452" t="s">
        <v>3153</v>
      </c>
      <c r="B755" s="1452" t="s">
        <v>3192</v>
      </c>
      <c r="C755" s="1452" t="s">
        <v>3151</v>
      </c>
      <c r="D755" s="1452" t="s">
        <v>3191</v>
      </c>
      <c r="E755" s="1451" t="s">
        <v>5778</v>
      </c>
      <c r="F755" s="1452">
        <v>152129</v>
      </c>
    </row>
    <row r="756" spans="1:6" ht="14.5" x14ac:dyDescent="0.2">
      <c r="A756" s="1452" t="s">
        <v>3153</v>
      </c>
      <c r="B756" s="1452" t="s">
        <v>3190</v>
      </c>
      <c r="C756" s="1452" t="s">
        <v>3151</v>
      </c>
      <c r="D756" s="1452" t="s">
        <v>3189</v>
      </c>
      <c r="E756" s="1451" t="s">
        <v>5779</v>
      </c>
      <c r="F756" s="1452">
        <v>152137</v>
      </c>
    </row>
    <row r="757" spans="1:6" ht="14.5" x14ac:dyDescent="0.2">
      <c r="A757" s="1452" t="s">
        <v>3153</v>
      </c>
      <c r="B757" s="1452" t="s">
        <v>3188</v>
      </c>
      <c r="C757" s="1452" t="s">
        <v>3151</v>
      </c>
      <c r="D757" s="1452" t="s">
        <v>3187</v>
      </c>
      <c r="E757" s="1451" t="s">
        <v>5780</v>
      </c>
      <c r="F757" s="1452">
        <v>152161</v>
      </c>
    </row>
    <row r="758" spans="1:6" ht="14.5" x14ac:dyDescent="0.2">
      <c r="A758" s="1452" t="s">
        <v>3153</v>
      </c>
      <c r="B758" s="1452" t="s">
        <v>3186</v>
      </c>
      <c r="C758" s="1452" t="s">
        <v>3151</v>
      </c>
      <c r="D758" s="1452" t="s">
        <v>3185</v>
      </c>
      <c r="E758" s="1451" t="s">
        <v>5781</v>
      </c>
      <c r="F758" s="1452">
        <v>152170</v>
      </c>
    </row>
    <row r="759" spans="1:6" ht="14.5" x14ac:dyDescent="0.2">
      <c r="A759" s="1452" t="s">
        <v>3153</v>
      </c>
      <c r="B759" s="1452" t="s">
        <v>3184</v>
      </c>
      <c r="C759" s="1452" t="s">
        <v>3151</v>
      </c>
      <c r="D759" s="1452" t="s">
        <v>3183</v>
      </c>
      <c r="E759" s="1451" t="s">
        <v>5782</v>
      </c>
      <c r="F759" s="1452">
        <v>152188</v>
      </c>
    </row>
    <row r="760" spans="1:6" ht="14.5" x14ac:dyDescent="0.2">
      <c r="A760" s="1452" t="s">
        <v>3153</v>
      </c>
      <c r="B760" s="1452" t="s">
        <v>3182</v>
      </c>
      <c r="C760" s="1452" t="s">
        <v>3151</v>
      </c>
      <c r="D760" s="1452" t="s">
        <v>5783</v>
      </c>
      <c r="E760" s="1451" t="s">
        <v>5784</v>
      </c>
      <c r="F760" s="1452">
        <v>152226</v>
      </c>
    </row>
    <row r="761" spans="1:6" ht="14.5" x14ac:dyDescent="0.2">
      <c r="A761" s="1452" t="s">
        <v>3153</v>
      </c>
      <c r="B761" s="1452" t="s">
        <v>3181</v>
      </c>
      <c r="C761" s="1452" t="s">
        <v>3151</v>
      </c>
      <c r="D761" s="1452" t="s">
        <v>3180</v>
      </c>
      <c r="E761" s="1451" t="s">
        <v>5785</v>
      </c>
      <c r="F761" s="1452">
        <v>152234</v>
      </c>
    </row>
    <row r="762" spans="1:6" ht="14.5" x14ac:dyDescent="0.2">
      <c r="A762" s="1452" t="s">
        <v>3153</v>
      </c>
      <c r="B762" s="1452" t="s">
        <v>3179</v>
      </c>
      <c r="C762" s="1452" t="s">
        <v>3151</v>
      </c>
      <c r="D762" s="1452" t="s">
        <v>3178</v>
      </c>
      <c r="E762" s="1451" t="s">
        <v>5786</v>
      </c>
      <c r="F762" s="1452">
        <v>152242</v>
      </c>
    </row>
    <row r="763" spans="1:6" ht="14.5" x14ac:dyDescent="0.2">
      <c r="A763" s="1452" t="s">
        <v>3153</v>
      </c>
      <c r="B763" s="1452" t="s">
        <v>3177</v>
      </c>
      <c r="C763" s="1452" t="s">
        <v>3151</v>
      </c>
      <c r="D763" s="1452" t="s">
        <v>3176</v>
      </c>
      <c r="E763" s="1451" t="s">
        <v>5787</v>
      </c>
      <c r="F763" s="1452">
        <v>152251</v>
      </c>
    </row>
    <row r="764" spans="1:6" ht="14.5" x14ac:dyDescent="0.2">
      <c r="A764" s="1452" t="s">
        <v>3153</v>
      </c>
      <c r="B764" s="1452" t="s">
        <v>3175</v>
      </c>
      <c r="C764" s="1452" t="s">
        <v>3151</v>
      </c>
      <c r="D764" s="1452" t="s">
        <v>3174</v>
      </c>
      <c r="E764" s="1451" t="s">
        <v>5788</v>
      </c>
      <c r="F764" s="1452">
        <v>152269</v>
      </c>
    </row>
    <row r="765" spans="1:6" ht="14.5" x14ac:dyDescent="0.2">
      <c r="A765" s="1452" t="s">
        <v>3153</v>
      </c>
      <c r="B765" s="1452" t="s">
        <v>3173</v>
      </c>
      <c r="C765" s="1452" t="s">
        <v>3151</v>
      </c>
      <c r="D765" s="1452" t="s">
        <v>3172</v>
      </c>
      <c r="E765" s="1451" t="s">
        <v>5789</v>
      </c>
      <c r="F765" s="1452">
        <v>152277</v>
      </c>
    </row>
    <row r="766" spans="1:6" ht="14.5" x14ac:dyDescent="0.2">
      <c r="A766" s="1452" t="s">
        <v>3153</v>
      </c>
      <c r="B766" s="1452" t="s">
        <v>3171</v>
      </c>
      <c r="C766" s="1452" t="s">
        <v>3151</v>
      </c>
      <c r="D766" s="1452" t="s">
        <v>3170</v>
      </c>
      <c r="E766" s="1451" t="s">
        <v>5790</v>
      </c>
      <c r="F766" s="1452">
        <v>153079</v>
      </c>
    </row>
    <row r="767" spans="1:6" ht="14.5" x14ac:dyDescent="0.2">
      <c r="A767" s="1452" t="s">
        <v>3153</v>
      </c>
      <c r="B767" s="1452" t="s">
        <v>3169</v>
      </c>
      <c r="C767" s="1452" t="s">
        <v>3151</v>
      </c>
      <c r="D767" s="1452" t="s">
        <v>3168</v>
      </c>
      <c r="E767" s="1451" t="s">
        <v>5791</v>
      </c>
      <c r="F767" s="1452">
        <v>153427</v>
      </c>
    </row>
    <row r="768" spans="1:6" ht="14.5" x14ac:dyDescent="0.2">
      <c r="A768" s="1452" t="s">
        <v>3153</v>
      </c>
      <c r="B768" s="1452" t="s">
        <v>3167</v>
      </c>
      <c r="C768" s="1452" t="s">
        <v>3151</v>
      </c>
      <c r="D768" s="1452" t="s">
        <v>3166</v>
      </c>
      <c r="E768" s="1451" t="s">
        <v>5792</v>
      </c>
      <c r="F768" s="1452">
        <v>153613</v>
      </c>
    </row>
    <row r="769" spans="1:6" ht="14.5" x14ac:dyDescent="0.2">
      <c r="A769" s="1452" t="s">
        <v>3153</v>
      </c>
      <c r="B769" s="1452" t="s">
        <v>3165</v>
      </c>
      <c r="C769" s="1452" t="s">
        <v>3151</v>
      </c>
      <c r="D769" s="1452" t="s">
        <v>3164</v>
      </c>
      <c r="E769" s="1451" t="s">
        <v>5793</v>
      </c>
      <c r="F769" s="1452">
        <v>153851</v>
      </c>
    </row>
    <row r="770" spans="1:6" ht="14.5" x14ac:dyDescent="0.2">
      <c r="A770" s="1452" t="s">
        <v>3153</v>
      </c>
      <c r="B770" s="1452" t="s">
        <v>3163</v>
      </c>
      <c r="C770" s="1452" t="s">
        <v>3151</v>
      </c>
      <c r="D770" s="1452" t="s">
        <v>3162</v>
      </c>
      <c r="E770" s="1451" t="s">
        <v>5794</v>
      </c>
      <c r="F770" s="1452">
        <v>154059</v>
      </c>
    </row>
    <row r="771" spans="1:6" ht="14.5" x14ac:dyDescent="0.2">
      <c r="A771" s="1452" t="s">
        <v>3153</v>
      </c>
      <c r="B771" s="1452" t="s">
        <v>3161</v>
      </c>
      <c r="C771" s="1452" t="s">
        <v>3151</v>
      </c>
      <c r="D771" s="1452" t="s">
        <v>3160</v>
      </c>
      <c r="E771" s="1451" t="s">
        <v>5795</v>
      </c>
      <c r="F771" s="1452">
        <v>154610</v>
      </c>
    </row>
    <row r="772" spans="1:6" ht="14.5" x14ac:dyDescent="0.2">
      <c r="A772" s="1452" t="s">
        <v>3153</v>
      </c>
      <c r="B772" s="1452" t="s">
        <v>3159</v>
      </c>
      <c r="C772" s="1452" t="s">
        <v>3151</v>
      </c>
      <c r="D772" s="1452" t="s">
        <v>3158</v>
      </c>
      <c r="E772" s="1451" t="s">
        <v>5796</v>
      </c>
      <c r="F772" s="1452">
        <v>154822</v>
      </c>
    </row>
    <row r="773" spans="1:6" ht="14.5" x14ac:dyDescent="0.2">
      <c r="A773" s="1452" t="s">
        <v>3153</v>
      </c>
      <c r="B773" s="1452" t="s">
        <v>3157</v>
      </c>
      <c r="C773" s="1452" t="s">
        <v>3151</v>
      </c>
      <c r="D773" s="1452" t="s">
        <v>3156</v>
      </c>
      <c r="E773" s="1451" t="s">
        <v>5797</v>
      </c>
      <c r="F773" s="1452">
        <v>155047</v>
      </c>
    </row>
    <row r="774" spans="1:6" ht="14.5" x14ac:dyDescent="0.2">
      <c r="A774" s="1452" t="s">
        <v>3153</v>
      </c>
      <c r="B774" s="1452" t="s">
        <v>3155</v>
      </c>
      <c r="C774" s="1452" t="s">
        <v>3151</v>
      </c>
      <c r="D774" s="1452" t="s">
        <v>3154</v>
      </c>
      <c r="E774" s="1451" t="s">
        <v>5798</v>
      </c>
      <c r="F774" s="1452">
        <v>155811</v>
      </c>
    </row>
    <row r="775" spans="1:6" ht="14.5" x14ac:dyDescent="0.2">
      <c r="A775" s="1452" t="s">
        <v>3153</v>
      </c>
      <c r="B775" s="1452" t="s">
        <v>3152</v>
      </c>
      <c r="C775" s="1452" t="s">
        <v>3151</v>
      </c>
      <c r="D775" s="1452" t="s">
        <v>3150</v>
      </c>
      <c r="E775" s="1451" t="s">
        <v>5799</v>
      </c>
      <c r="F775" s="1452">
        <v>155861</v>
      </c>
    </row>
    <row r="776" spans="1:6" ht="14.5" x14ac:dyDescent="0.2">
      <c r="A776" s="1449" t="s">
        <v>3122</v>
      </c>
      <c r="B776" s="1450"/>
      <c r="C776" s="1450" t="s">
        <v>3121</v>
      </c>
      <c r="D776" s="1450"/>
      <c r="E776" s="1451" t="s">
        <v>3122</v>
      </c>
      <c r="F776" s="1449">
        <v>160008</v>
      </c>
    </row>
    <row r="777" spans="1:6" ht="14.5" x14ac:dyDescent="0.2">
      <c r="A777" s="1452" t="s">
        <v>3122</v>
      </c>
      <c r="B777" s="1452" t="s">
        <v>3149</v>
      </c>
      <c r="C777" s="1452" t="s">
        <v>3121</v>
      </c>
      <c r="D777" s="1452" t="s">
        <v>3148</v>
      </c>
      <c r="E777" s="1451" t="s">
        <v>5800</v>
      </c>
      <c r="F777" s="1452">
        <v>162019</v>
      </c>
    </row>
    <row r="778" spans="1:6" ht="14.5" x14ac:dyDescent="0.2">
      <c r="A778" s="1452" t="s">
        <v>3122</v>
      </c>
      <c r="B778" s="1452" t="s">
        <v>3147</v>
      </c>
      <c r="C778" s="1452" t="s">
        <v>3121</v>
      </c>
      <c r="D778" s="1452" t="s">
        <v>3146</v>
      </c>
      <c r="E778" s="1451" t="s">
        <v>5801</v>
      </c>
      <c r="F778" s="1452">
        <v>162027</v>
      </c>
    </row>
    <row r="779" spans="1:6" ht="14.5" x14ac:dyDescent="0.2">
      <c r="A779" s="1452" t="s">
        <v>3122</v>
      </c>
      <c r="B779" s="1452" t="s">
        <v>3145</v>
      </c>
      <c r="C779" s="1452" t="s">
        <v>3121</v>
      </c>
      <c r="D779" s="1452" t="s">
        <v>3144</v>
      </c>
      <c r="E779" s="1451" t="s">
        <v>5802</v>
      </c>
      <c r="F779" s="1452">
        <v>162043</v>
      </c>
    </row>
    <row r="780" spans="1:6" ht="14.5" x14ac:dyDescent="0.2">
      <c r="A780" s="1452" t="s">
        <v>3122</v>
      </c>
      <c r="B780" s="1452" t="s">
        <v>3143</v>
      </c>
      <c r="C780" s="1452" t="s">
        <v>3121</v>
      </c>
      <c r="D780" s="1452" t="s">
        <v>3142</v>
      </c>
      <c r="E780" s="1451" t="s">
        <v>5803</v>
      </c>
      <c r="F780" s="1452">
        <v>162051</v>
      </c>
    </row>
    <row r="781" spans="1:6" ht="14.5" x14ac:dyDescent="0.2">
      <c r="A781" s="1452" t="s">
        <v>3122</v>
      </c>
      <c r="B781" s="1452" t="s">
        <v>3141</v>
      </c>
      <c r="C781" s="1452" t="s">
        <v>3121</v>
      </c>
      <c r="D781" s="1452" t="s">
        <v>3140</v>
      </c>
      <c r="E781" s="1451" t="s">
        <v>5804</v>
      </c>
      <c r="F781" s="1452">
        <v>162060</v>
      </c>
    </row>
    <row r="782" spans="1:6" ht="14.5" x14ac:dyDescent="0.2">
      <c r="A782" s="1452" t="s">
        <v>3122</v>
      </c>
      <c r="B782" s="1452" t="s">
        <v>3139</v>
      </c>
      <c r="C782" s="1452" t="s">
        <v>3121</v>
      </c>
      <c r="D782" s="1452" t="s">
        <v>3138</v>
      </c>
      <c r="E782" s="1451" t="s">
        <v>5805</v>
      </c>
      <c r="F782" s="1452">
        <v>162078</v>
      </c>
    </row>
    <row r="783" spans="1:6" ht="14.5" x14ac:dyDescent="0.2">
      <c r="A783" s="1452" t="s">
        <v>3122</v>
      </c>
      <c r="B783" s="1452" t="s">
        <v>3137</v>
      </c>
      <c r="C783" s="1452" t="s">
        <v>3121</v>
      </c>
      <c r="D783" s="1452" t="s">
        <v>3136</v>
      </c>
      <c r="E783" s="1451" t="s">
        <v>5806</v>
      </c>
      <c r="F783" s="1452">
        <v>162086</v>
      </c>
    </row>
    <row r="784" spans="1:6" ht="14.5" x14ac:dyDescent="0.2">
      <c r="A784" s="1452" t="s">
        <v>3122</v>
      </c>
      <c r="B784" s="1452" t="s">
        <v>3135</v>
      </c>
      <c r="C784" s="1452" t="s">
        <v>3121</v>
      </c>
      <c r="D784" s="1452" t="s">
        <v>3134</v>
      </c>
      <c r="E784" s="1451" t="s">
        <v>5807</v>
      </c>
      <c r="F784" s="1452">
        <v>162094</v>
      </c>
    </row>
    <row r="785" spans="1:6" ht="14.5" x14ac:dyDescent="0.2">
      <c r="A785" s="1452" t="s">
        <v>3122</v>
      </c>
      <c r="B785" s="1452" t="s">
        <v>3133</v>
      </c>
      <c r="C785" s="1452" t="s">
        <v>3121</v>
      </c>
      <c r="D785" s="1452" t="s">
        <v>3132</v>
      </c>
      <c r="E785" s="1451" t="s">
        <v>5808</v>
      </c>
      <c r="F785" s="1452">
        <v>162108</v>
      </c>
    </row>
    <row r="786" spans="1:6" ht="14.5" x14ac:dyDescent="0.2">
      <c r="A786" s="1452" t="s">
        <v>3122</v>
      </c>
      <c r="B786" s="1452" t="s">
        <v>3131</v>
      </c>
      <c r="C786" s="1452" t="s">
        <v>3121</v>
      </c>
      <c r="D786" s="1452" t="s">
        <v>3130</v>
      </c>
      <c r="E786" s="1451" t="s">
        <v>5809</v>
      </c>
      <c r="F786" s="1452">
        <v>162116</v>
      </c>
    </row>
    <row r="787" spans="1:6" ht="14.5" x14ac:dyDescent="0.2">
      <c r="A787" s="1452" t="s">
        <v>3122</v>
      </c>
      <c r="B787" s="1452" t="s">
        <v>3129</v>
      </c>
      <c r="C787" s="1452" t="s">
        <v>3121</v>
      </c>
      <c r="D787" s="1452" t="s">
        <v>3128</v>
      </c>
      <c r="E787" s="1451" t="s">
        <v>5810</v>
      </c>
      <c r="F787" s="1452">
        <v>163210</v>
      </c>
    </row>
    <row r="788" spans="1:6" ht="14.5" x14ac:dyDescent="0.2">
      <c r="A788" s="1452" t="s">
        <v>3122</v>
      </c>
      <c r="B788" s="1452" t="s">
        <v>3127</v>
      </c>
      <c r="C788" s="1452" t="s">
        <v>3121</v>
      </c>
      <c r="D788" s="1452" t="s">
        <v>3126</v>
      </c>
      <c r="E788" s="1451" t="s">
        <v>5811</v>
      </c>
      <c r="F788" s="1452">
        <v>163228</v>
      </c>
    </row>
    <row r="789" spans="1:6" ht="14.5" x14ac:dyDescent="0.2">
      <c r="A789" s="1452" t="s">
        <v>3122</v>
      </c>
      <c r="B789" s="1452" t="s">
        <v>3125</v>
      </c>
      <c r="C789" s="1452" t="s">
        <v>3121</v>
      </c>
      <c r="D789" s="1452" t="s">
        <v>3124</v>
      </c>
      <c r="E789" s="1451" t="s">
        <v>5812</v>
      </c>
      <c r="F789" s="1452">
        <v>163236</v>
      </c>
    </row>
    <row r="790" spans="1:6" ht="14.5" x14ac:dyDescent="0.2">
      <c r="A790" s="1452" t="s">
        <v>3122</v>
      </c>
      <c r="B790" s="1452" t="s">
        <v>3123</v>
      </c>
      <c r="C790" s="1452" t="s">
        <v>3121</v>
      </c>
      <c r="D790" s="1452" t="s">
        <v>5813</v>
      </c>
      <c r="E790" s="1451" t="s">
        <v>5814</v>
      </c>
      <c r="F790" s="1452">
        <v>163422</v>
      </c>
    </row>
    <row r="791" spans="1:6" ht="14.5" x14ac:dyDescent="0.2">
      <c r="A791" s="1452" t="s">
        <v>3122</v>
      </c>
      <c r="B791" s="1452" t="s">
        <v>2555</v>
      </c>
      <c r="C791" s="1452" t="s">
        <v>3121</v>
      </c>
      <c r="D791" s="1452" t="s">
        <v>3120</v>
      </c>
      <c r="E791" s="1451" t="s">
        <v>5815</v>
      </c>
      <c r="F791" s="1452">
        <v>163431</v>
      </c>
    </row>
    <row r="792" spans="1:6" ht="14.5" x14ac:dyDescent="0.2">
      <c r="A792" s="1449" t="s">
        <v>3083</v>
      </c>
      <c r="B792" s="1450"/>
      <c r="C792" s="1450" t="s">
        <v>3081</v>
      </c>
      <c r="D792" s="1450"/>
      <c r="E792" s="1451" t="s">
        <v>3083</v>
      </c>
      <c r="F792" s="1449">
        <v>170003</v>
      </c>
    </row>
    <row r="793" spans="1:6" ht="14.5" x14ac:dyDescent="0.2">
      <c r="A793" s="1452" t="s">
        <v>3083</v>
      </c>
      <c r="B793" s="1452" t="s">
        <v>3119</v>
      </c>
      <c r="C793" s="1452" t="s">
        <v>3081</v>
      </c>
      <c r="D793" s="1452" t="s">
        <v>3118</v>
      </c>
      <c r="E793" s="1451" t="s">
        <v>5816</v>
      </c>
      <c r="F793" s="1452">
        <v>172014</v>
      </c>
    </row>
    <row r="794" spans="1:6" ht="14.5" x14ac:dyDescent="0.2">
      <c r="A794" s="1452" t="s">
        <v>3083</v>
      </c>
      <c r="B794" s="1452" t="s">
        <v>3117</v>
      </c>
      <c r="C794" s="1452" t="s">
        <v>3081</v>
      </c>
      <c r="D794" s="1452" t="s">
        <v>3116</v>
      </c>
      <c r="E794" s="1451" t="s">
        <v>5817</v>
      </c>
      <c r="F794" s="1452">
        <v>172022</v>
      </c>
    </row>
    <row r="795" spans="1:6" ht="14.5" x14ac:dyDescent="0.2">
      <c r="A795" s="1452" t="s">
        <v>3083</v>
      </c>
      <c r="B795" s="1452" t="s">
        <v>3115</v>
      </c>
      <c r="C795" s="1452" t="s">
        <v>3081</v>
      </c>
      <c r="D795" s="1452" t="s">
        <v>3114</v>
      </c>
      <c r="E795" s="1451" t="s">
        <v>5818</v>
      </c>
      <c r="F795" s="1452">
        <v>172031</v>
      </c>
    </row>
    <row r="796" spans="1:6" ht="14.5" x14ac:dyDescent="0.2">
      <c r="A796" s="1452" t="s">
        <v>3083</v>
      </c>
      <c r="B796" s="1452" t="s">
        <v>3113</v>
      </c>
      <c r="C796" s="1452" t="s">
        <v>3081</v>
      </c>
      <c r="D796" s="1452" t="s">
        <v>3112</v>
      </c>
      <c r="E796" s="1451" t="s">
        <v>5819</v>
      </c>
      <c r="F796" s="1452">
        <v>172049</v>
      </c>
    </row>
    <row r="797" spans="1:6" ht="14.5" x14ac:dyDescent="0.2">
      <c r="A797" s="1452" t="s">
        <v>3083</v>
      </c>
      <c r="B797" s="1452" t="s">
        <v>3111</v>
      </c>
      <c r="C797" s="1452" t="s">
        <v>3081</v>
      </c>
      <c r="D797" s="1452" t="s">
        <v>3110</v>
      </c>
      <c r="E797" s="1451" t="s">
        <v>5820</v>
      </c>
      <c r="F797" s="1452">
        <v>172057</v>
      </c>
    </row>
    <row r="798" spans="1:6" ht="14.5" x14ac:dyDescent="0.2">
      <c r="A798" s="1452" t="s">
        <v>3083</v>
      </c>
      <c r="B798" s="1452" t="s">
        <v>3109</v>
      </c>
      <c r="C798" s="1452" t="s">
        <v>3081</v>
      </c>
      <c r="D798" s="1452" t="s">
        <v>3108</v>
      </c>
      <c r="E798" s="1451" t="s">
        <v>5821</v>
      </c>
      <c r="F798" s="1452">
        <v>172065</v>
      </c>
    </row>
    <row r="799" spans="1:6" ht="14.5" x14ac:dyDescent="0.2">
      <c r="A799" s="1452" t="s">
        <v>3083</v>
      </c>
      <c r="B799" s="1452" t="s">
        <v>3107</v>
      </c>
      <c r="C799" s="1452" t="s">
        <v>3081</v>
      </c>
      <c r="D799" s="1452" t="s">
        <v>3106</v>
      </c>
      <c r="E799" s="1451" t="s">
        <v>5822</v>
      </c>
      <c r="F799" s="1452">
        <v>172073</v>
      </c>
    </row>
    <row r="800" spans="1:6" ht="14.5" x14ac:dyDescent="0.2">
      <c r="A800" s="1452" t="s">
        <v>3083</v>
      </c>
      <c r="B800" s="1452" t="s">
        <v>3105</v>
      </c>
      <c r="C800" s="1452" t="s">
        <v>3081</v>
      </c>
      <c r="D800" s="1452" t="s">
        <v>3104</v>
      </c>
      <c r="E800" s="1451" t="s">
        <v>5823</v>
      </c>
      <c r="F800" s="1452">
        <v>172090</v>
      </c>
    </row>
    <row r="801" spans="1:6" ht="14.5" x14ac:dyDescent="0.2">
      <c r="A801" s="1452" t="s">
        <v>3083</v>
      </c>
      <c r="B801" s="1452" t="s">
        <v>3103</v>
      </c>
      <c r="C801" s="1452" t="s">
        <v>3081</v>
      </c>
      <c r="D801" s="1452" t="s">
        <v>3102</v>
      </c>
      <c r="E801" s="1451" t="s">
        <v>5824</v>
      </c>
      <c r="F801" s="1452">
        <v>172103</v>
      </c>
    </row>
    <row r="802" spans="1:6" ht="14.5" x14ac:dyDescent="0.2">
      <c r="A802" s="1452" t="s">
        <v>3083</v>
      </c>
      <c r="B802" s="1452" t="s">
        <v>3101</v>
      </c>
      <c r="C802" s="1452" t="s">
        <v>3081</v>
      </c>
      <c r="D802" s="1452" t="s">
        <v>3100</v>
      </c>
      <c r="E802" s="1451" t="s">
        <v>5825</v>
      </c>
      <c r="F802" s="1452">
        <v>172111</v>
      </c>
    </row>
    <row r="803" spans="1:6" ht="14.5" x14ac:dyDescent="0.2">
      <c r="A803" s="1452" t="s">
        <v>3083</v>
      </c>
      <c r="B803" s="1452" t="s">
        <v>3099</v>
      </c>
      <c r="C803" s="1452" t="s">
        <v>3081</v>
      </c>
      <c r="D803" s="1452" t="s">
        <v>3098</v>
      </c>
      <c r="E803" s="1451" t="s">
        <v>5826</v>
      </c>
      <c r="F803" s="1452">
        <v>172120</v>
      </c>
    </row>
    <row r="804" spans="1:6" ht="14.5" x14ac:dyDescent="0.2">
      <c r="A804" s="1452" t="s">
        <v>3083</v>
      </c>
      <c r="B804" s="1452" t="s">
        <v>3097</v>
      </c>
      <c r="C804" s="1452" t="s">
        <v>3081</v>
      </c>
      <c r="D804" s="1452" t="s">
        <v>3096</v>
      </c>
      <c r="E804" s="1451" t="s">
        <v>5827</v>
      </c>
      <c r="F804" s="1452">
        <v>173240</v>
      </c>
    </row>
    <row r="805" spans="1:6" ht="14.5" x14ac:dyDescent="0.2">
      <c r="A805" s="1452" t="s">
        <v>3083</v>
      </c>
      <c r="B805" s="1452" t="s">
        <v>3095</v>
      </c>
      <c r="C805" s="1452" t="s">
        <v>3081</v>
      </c>
      <c r="D805" s="1452" t="s">
        <v>3094</v>
      </c>
      <c r="E805" s="1451" t="s">
        <v>5828</v>
      </c>
      <c r="F805" s="1452">
        <v>173614</v>
      </c>
    </row>
    <row r="806" spans="1:6" ht="14.5" x14ac:dyDescent="0.2">
      <c r="A806" s="1452" t="s">
        <v>3083</v>
      </c>
      <c r="B806" s="1452" t="s">
        <v>3093</v>
      </c>
      <c r="C806" s="1452" t="s">
        <v>3081</v>
      </c>
      <c r="D806" s="1452" t="s">
        <v>3092</v>
      </c>
      <c r="E806" s="1451" t="s">
        <v>5829</v>
      </c>
      <c r="F806" s="1452">
        <v>173657</v>
      </c>
    </row>
    <row r="807" spans="1:6" ht="14.5" x14ac:dyDescent="0.2">
      <c r="A807" s="1452" t="s">
        <v>3083</v>
      </c>
      <c r="B807" s="1452" t="s">
        <v>3091</v>
      </c>
      <c r="C807" s="1452" t="s">
        <v>3081</v>
      </c>
      <c r="D807" s="1452" t="s">
        <v>3090</v>
      </c>
      <c r="E807" s="1451" t="s">
        <v>5830</v>
      </c>
      <c r="F807" s="1452">
        <v>173843</v>
      </c>
    </row>
    <row r="808" spans="1:6" ht="14.5" x14ac:dyDescent="0.2">
      <c r="A808" s="1452" t="s">
        <v>3083</v>
      </c>
      <c r="B808" s="1452" t="s">
        <v>3089</v>
      </c>
      <c r="C808" s="1452" t="s">
        <v>3081</v>
      </c>
      <c r="D808" s="1452" t="s">
        <v>3088</v>
      </c>
      <c r="E808" s="1451" t="s">
        <v>5831</v>
      </c>
      <c r="F808" s="1452">
        <v>173860</v>
      </c>
    </row>
    <row r="809" spans="1:6" ht="14.5" x14ac:dyDescent="0.2">
      <c r="A809" s="1452" t="s">
        <v>3083</v>
      </c>
      <c r="B809" s="1452" t="s">
        <v>3087</v>
      </c>
      <c r="C809" s="1452" t="s">
        <v>3081</v>
      </c>
      <c r="D809" s="1452" t="s">
        <v>3086</v>
      </c>
      <c r="E809" s="1451" t="s">
        <v>5832</v>
      </c>
      <c r="F809" s="1452">
        <v>174076</v>
      </c>
    </row>
    <row r="810" spans="1:6" ht="14.5" x14ac:dyDescent="0.2">
      <c r="A810" s="1452" t="s">
        <v>3083</v>
      </c>
      <c r="B810" s="1452" t="s">
        <v>3085</v>
      </c>
      <c r="C810" s="1452" t="s">
        <v>3081</v>
      </c>
      <c r="D810" s="1452" t="s">
        <v>3084</v>
      </c>
      <c r="E810" s="1451" t="s">
        <v>5833</v>
      </c>
      <c r="F810" s="1452">
        <v>174611</v>
      </c>
    </row>
    <row r="811" spans="1:6" ht="14.5" x14ac:dyDescent="0.2">
      <c r="A811" s="1452" t="s">
        <v>3083</v>
      </c>
      <c r="B811" s="1452" t="s">
        <v>3082</v>
      </c>
      <c r="C811" s="1452" t="s">
        <v>3081</v>
      </c>
      <c r="D811" s="1452" t="s">
        <v>3080</v>
      </c>
      <c r="E811" s="1451" t="s">
        <v>5834</v>
      </c>
      <c r="F811" s="1452">
        <v>174637</v>
      </c>
    </row>
    <row r="812" spans="1:6" ht="14.5" x14ac:dyDescent="0.2">
      <c r="A812" s="1449" t="s">
        <v>3052</v>
      </c>
      <c r="B812" s="1450"/>
      <c r="C812" s="1450" t="s">
        <v>3050</v>
      </c>
      <c r="D812" s="1450"/>
      <c r="E812" s="1451" t="s">
        <v>3052</v>
      </c>
      <c r="F812" s="1449">
        <v>180009</v>
      </c>
    </row>
    <row r="813" spans="1:6" ht="14.5" x14ac:dyDescent="0.2">
      <c r="A813" s="1452" t="s">
        <v>3052</v>
      </c>
      <c r="B813" s="1452" t="s">
        <v>3079</v>
      </c>
      <c r="C813" s="1452" t="s">
        <v>3050</v>
      </c>
      <c r="D813" s="1452" t="s">
        <v>3078</v>
      </c>
      <c r="E813" s="1451" t="s">
        <v>5835</v>
      </c>
      <c r="F813" s="1452">
        <v>182010</v>
      </c>
    </row>
    <row r="814" spans="1:6" ht="14.5" x14ac:dyDescent="0.2">
      <c r="A814" s="1452" t="s">
        <v>3052</v>
      </c>
      <c r="B814" s="1452" t="s">
        <v>3077</v>
      </c>
      <c r="C814" s="1452" t="s">
        <v>3050</v>
      </c>
      <c r="D814" s="1452" t="s">
        <v>3076</v>
      </c>
      <c r="E814" s="1451" t="s">
        <v>5836</v>
      </c>
      <c r="F814" s="1452">
        <v>182028</v>
      </c>
    </row>
    <row r="815" spans="1:6" ht="14.5" x14ac:dyDescent="0.2">
      <c r="A815" s="1452" t="s">
        <v>3052</v>
      </c>
      <c r="B815" s="1452" t="s">
        <v>3075</v>
      </c>
      <c r="C815" s="1452" t="s">
        <v>3050</v>
      </c>
      <c r="D815" s="1452" t="s">
        <v>3074</v>
      </c>
      <c r="E815" s="1451" t="s">
        <v>5837</v>
      </c>
      <c r="F815" s="1452">
        <v>182044</v>
      </c>
    </row>
    <row r="816" spans="1:6" ht="14.5" x14ac:dyDescent="0.2">
      <c r="A816" s="1452" t="s">
        <v>3052</v>
      </c>
      <c r="B816" s="1452" t="s">
        <v>3073</v>
      </c>
      <c r="C816" s="1452" t="s">
        <v>3050</v>
      </c>
      <c r="D816" s="1452" t="s">
        <v>3072</v>
      </c>
      <c r="E816" s="1451" t="s">
        <v>5838</v>
      </c>
      <c r="F816" s="1452">
        <v>182052</v>
      </c>
    </row>
    <row r="817" spans="1:6" ht="14.5" x14ac:dyDescent="0.2">
      <c r="A817" s="1452" t="s">
        <v>3052</v>
      </c>
      <c r="B817" s="1452" t="s">
        <v>3071</v>
      </c>
      <c r="C817" s="1452" t="s">
        <v>3050</v>
      </c>
      <c r="D817" s="1452" t="s">
        <v>3070</v>
      </c>
      <c r="E817" s="1451" t="s">
        <v>5839</v>
      </c>
      <c r="F817" s="1452">
        <v>182061</v>
      </c>
    </row>
    <row r="818" spans="1:6" ht="14.5" x14ac:dyDescent="0.2">
      <c r="A818" s="1452" t="s">
        <v>3052</v>
      </c>
      <c r="B818" s="1452" t="s">
        <v>3069</v>
      </c>
      <c r="C818" s="1452" t="s">
        <v>3050</v>
      </c>
      <c r="D818" s="1452" t="s">
        <v>3068</v>
      </c>
      <c r="E818" s="1451" t="s">
        <v>5840</v>
      </c>
      <c r="F818" s="1452">
        <v>182079</v>
      </c>
    </row>
    <row r="819" spans="1:6" ht="14.5" x14ac:dyDescent="0.2">
      <c r="A819" s="1452" t="s">
        <v>3052</v>
      </c>
      <c r="B819" s="1452" t="s">
        <v>3067</v>
      </c>
      <c r="C819" s="1452" t="s">
        <v>3050</v>
      </c>
      <c r="D819" s="1452" t="s">
        <v>3066</v>
      </c>
      <c r="E819" s="1451" t="s">
        <v>5841</v>
      </c>
      <c r="F819" s="1452">
        <v>182087</v>
      </c>
    </row>
    <row r="820" spans="1:6" ht="14.5" x14ac:dyDescent="0.2">
      <c r="A820" s="1452" t="s">
        <v>3052</v>
      </c>
      <c r="B820" s="1452" t="s">
        <v>3065</v>
      </c>
      <c r="C820" s="1452" t="s">
        <v>3050</v>
      </c>
      <c r="D820" s="1452" t="s">
        <v>3064</v>
      </c>
      <c r="E820" s="1451" t="s">
        <v>5842</v>
      </c>
      <c r="F820" s="1452">
        <v>182095</v>
      </c>
    </row>
    <row r="821" spans="1:6" ht="14.5" x14ac:dyDescent="0.2">
      <c r="A821" s="1452" t="s">
        <v>3052</v>
      </c>
      <c r="B821" s="1452" t="s">
        <v>3063</v>
      </c>
      <c r="C821" s="1452" t="s">
        <v>3050</v>
      </c>
      <c r="D821" s="1452" t="s">
        <v>2440</v>
      </c>
      <c r="E821" s="1451" t="s">
        <v>5843</v>
      </c>
      <c r="F821" s="1452">
        <v>182109</v>
      </c>
    </row>
    <row r="822" spans="1:6" ht="14.5" x14ac:dyDescent="0.2">
      <c r="A822" s="1452" t="s">
        <v>3052</v>
      </c>
      <c r="B822" s="1452" t="s">
        <v>3062</v>
      </c>
      <c r="C822" s="1452" t="s">
        <v>3050</v>
      </c>
      <c r="D822" s="1452" t="s">
        <v>3061</v>
      </c>
      <c r="E822" s="1451" t="s">
        <v>5844</v>
      </c>
      <c r="F822" s="1452">
        <v>183229</v>
      </c>
    </row>
    <row r="823" spans="1:6" ht="14.5" x14ac:dyDescent="0.2">
      <c r="A823" s="1452" t="s">
        <v>3052</v>
      </c>
      <c r="B823" s="1452" t="s">
        <v>2785</v>
      </c>
      <c r="C823" s="1452" t="s">
        <v>3050</v>
      </c>
      <c r="D823" s="1452" t="s">
        <v>2784</v>
      </c>
      <c r="E823" s="1451" t="s">
        <v>5845</v>
      </c>
      <c r="F823" s="1452">
        <v>183822</v>
      </c>
    </row>
    <row r="824" spans="1:6" ht="14.5" x14ac:dyDescent="0.2">
      <c r="A824" s="1452" t="s">
        <v>3052</v>
      </c>
      <c r="B824" s="1452" t="s">
        <v>3060</v>
      </c>
      <c r="C824" s="1452" t="s">
        <v>3050</v>
      </c>
      <c r="D824" s="1452" t="s">
        <v>3059</v>
      </c>
      <c r="E824" s="1451" t="s">
        <v>5846</v>
      </c>
      <c r="F824" s="1452">
        <v>184047</v>
      </c>
    </row>
    <row r="825" spans="1:6" ht="14.5" x14ac:dyDescent="0.2">
      <c r="A825" s="1452" t="s">
        <v>3052</v>
      </c>
      <c r="B825" s="1452" t="s">
        <v>3058</v>
      </c>
      <c r="C825" s="1452" t="s">
        <v>3050</v>
      </c>
      <c r="D825" s="1452" t="s">
        <v>3057</v>
      </c>
      <c r="E825" s="1451" t="s">
        <v>5847</v>
      </c>
      <c r="F825" s="1452">
        <v>184233</v>
      </c>
    </row>
    <row r="826" spans="1:6" ht="14.5" x14ac:dyDescent="0.2">
      <c r="A826" s="1452" t="s">
        <v>3052</v>
      </c>
      <c r="B826" s="1452" t="s">
        <v>2169</v>
      </c>
      <c r="C826" s="1452" t="s">
        <v>3050</v>
      </c>
      <c r="D826" s="1452" t="s">
        <v>2168</v>
      </c>
      <c r="E826" s="1451" t="s">
        <v>5848</v>
      </c>
      <c r="F826" s="1452">
        <v>184420</v>
      </c>
    </row>
    <row r="827" spans="1:6" ht="14.5" x14ac:dyDescent="0.2">
      <c r="A827" s="1452" t="s">
        <v>3052</v>
      </c>
      <c r="B827" s="1452" t="s">
        <v>3056</v>
      </c>
      <c r="C827" s="1452" t="s">
        <v>3050</v>
      </c>
      <c r="D827" s="1452" t="s">
        <v>3055</v>
      </c>
      <c r="E827" s="1451" t="s">
        <v>5849</v>
      </c>
      <c r="F827" s="1452">
        <v>184811</v>
      </c>
    </row>
    <row r="828" spans="1:6" ht="14.5" x14ac:dyDescent="0.2">
      <c r="A828" s="1452" t="s">
        <v>3052</v>
      </c>
      <c r="B828" s="1452" t="s">
        <v>3054</v>
      </c>
      <c r="C828" s="1452" t="s">
        <v>3050</v>
      </c>
      <c r="D828" s="1452" t="s">
        <v>3053</v>
      </c>
      <c r="E828" s="1451" t="s">
        <v>5850</v>
      </c>
      <c r="F828" s="1452">
        <v>184837</v>
      </c>
    </row>
    <row r="829" spans="1:6" ht="14.5" x14ac:dyDescent="0.2">
      <c r="A829" s="1452" t="s">
        <v>3052</v>
      </c>
      <c r="B829" s="1452" t="s">
        <v>3051</v>
      </c>
      <c r="C829" s="1452" t="s">
        <v>3050</v>
      </c>
      <c r="D829" s="1452" t="s">
        <v>2129</v>
      </c>
      <c r="E829" s="1451" t="s">
        <v>5851</v>
      </c>
      <c r="F829" s="1452">
        <v>185019</v>
      </c>
    </row>
    <row r="830" spans="1:6" ht="14.5" x14ac:dyDescent="0.2">
      <c r="A830" s="1449" t="s">
        <v>2999</v>
      </c>
      <c r="B830" s="1450"/>
      <c r="C830" s="1450" t="s">
        <v>2997</v>
      </c>
      <c r="D830" s="1450"/>
      <c r="E830" s="1451" t="s">
        <v>2999</v>
      </c>
      <c r="F830" s="1449">
        <v>190004</v>
      </c>
    </row>
    <row r="831" spans="1:6" ht="14.5" x14ac:dyDescent="0.2">
      <c r="A831" s="1452" t="s">
        <v>2999</v>
      </c>
      <c r="B831" s="1452" t="s">
        <v>3049</v>
      </c>
      <c r="C831" s="1452" t="s">
        <v>2997</v>
      </c>
      <c r="D831" s="1452" t="s">
        <v>3048</v>
      </c>
      <c r="E831" s="1451" t="s">
        <v>5852</v>
      </c>
      <c r="F831" s="1452">
        <v>192015</v>
      </c>
    </row>
    <row r="832" spans="1:6" ht="14.5" x14ac:dyDescent="0.2">
      <c r="A832" s="1452" t="s">
        <v>2999</v>
      </c>
      <c r="B832" s="1452" t="s">
        <v>3047</v>
      </c>
      <c r="C832" s="1452" t="s">
        <v>2997</v>
      </c>
      <c r="D832" s="1452" t="s">
        <v>3046</v>
      </c>
      <c r="E832" s="1451" t="s">
        <v>5853</v>
      </c>
      <c r="F832" s="1452">
        <v>192023</v>
      </c>
    </row>
    <row r="833" spans="1:6" ht="14.5" x14ac:dyDescent="0.2">
      <c r="A833" s="1452" t="s">
        <v>2999</v>
      </c>
      <c r="B833" s="1452" t="s">
        <v>3045</v>
      </c>
      <c r="C833" s="1452" t="s">
        <v>2997</v>
      </c>
      <c r="D833" s="1452" t="s">
        <v>3044</v>
      </c>
      <c r="E833" s="1451" t="s">
        <v>5854</v>
      </c>
      <c r="F833" s="1452">
        <v>192040</v>
      </c>
    </row>
    <row r="834" spans="1:6" ht="14.5" x14ac:dyDescent="0.2">
      <c r="A834" s="1452" t="s">
        <v>2999</v>
      </c>
      <c r="B834" s="1452" t="s">
        <v>3043</v>
      </c>
      <c r="C834" s="1452" t="s">
        <v>2997</v>
      </c>
      <c r="D834" s="1452" t="s">
        <v>3042</v>
      </c>
      <c r="E834" s="1451" t="s">
        <v>5855</v>
      </c>
      <c r="F834" s="1452">
        <v>192058</v>
      </c>
    </row>
    <row r="835" spans="1:6" ht="14.5" x14ac:dyDescent="0.2">
      <c r="A835" s="1452" t="s">
        <v>2999</v>
      </c>
      <c r="B835" s="1452" t="s">
        <v>3041</v>
      </c>
      <c r="C835" s="1452" t="s">
        <v>2997</v>
      </c>
      <c r="D835" s="1452" t="s">
        <v>3040</v>
      </c>
      <c r="E835" s="1451" t="s">
        <v>5856</v>
      </c>
      <c r="F835" s="1452">
        <v>192066</v>
      </c>
    </row>
    <row r="836" spans="1:6" ht="14.5" x14ac:dyDescent="0.2">
      <c r="A836" s="1452" t="s">
        <v>2999</v>
      </c>
      <c r="B836" s="1452" t="s">
        <v>3039</v>
      </c>
      <c r="C836" s="1452" t="s">
        <v>2997</v>
      </c>
      <c r="D836" s="1452" t="s">
        <v>3038</v>
      </c>
      <c r="E836" s="1451" t="s">
        <v>5857</v>
      </c>
      <c r="F836" s="1452">
        <v>192074</v>
      </c>
    </row>
    <row r="837" spans="1:6" ht="14.5" x14ac:dyDescent="0.2">
      <c r="A837" s="1452" t="s">
        <v>2999</v>
      </c>
      <c r="B837" s="1452" t="s">
        <v>3037</v>
      </c>
      <c r="C837" s="1452" t="s">
        <v>2997</v>
      </c>
      <c r="D837" s="1452" t="s">
        <v>3036</v>
      </c>
      <c r="E837" s="1451" t="s">
        <v>5858</v>
      </c>
      <c r="F837" s="1452">
        <v>192082</v>
      </c>
    </row>
    <row r="838" spans="1:6" ht="14.5" x14ac:dyDescent="0.2">
      <c r="A838" s="1452" t="s">
        <v>2999</v>
      </c>
      <c r="B838" s="1452" t="s">
        <v>3035</v>
      </c>
      <c r="C838" s="1452" t="s">
        <v>2997</v>
      </c>
      <c r="D838" s="1452" t="s">
        <v>3034</v>
      </c>
      <c r="E838" s="1451" t="s">
        <v>5859</v>
      </c>
      <c r="F838" s="1452">
        <v>192091</v>
      </c>
    </row>
    <row r="839" spans="1:6" ht="14.5" x14ac:dyDescent="0.2">
      <c r="A839" s="1452" t="s">
        <v>2999</v>
      </c>
      <c r="B839" s="1452" t="s">
        <v>3033</v>
      </c>
      <c r="C839" s="1452" t="s">
        <v>2997</v>
      </c>
      <c r="D839" s="1452" t="s">
        <v>3032</v>
      </c>
      <c r="E839" s="1451" t="s">
        <v>5860</v>
      </c>
      <c r="F839" s="1452">
        <v>192104</v>
      </c>
    </row>
    <row r="840" spans="1:6" ht="14.5" x14ac:dyDescent="0.2">
      <c r="A840" s="1452" t="s">
        <v>2999</v>
      </c>
      <c r="B840" s="1452" t="s">
        <v>3031</v>
      </c>
      <c r="C840" s="1452" t="s">
        <v>2997</v>
      </c>
      <c r="D840" s="1452" t="s">
        <v>3030</v>
      </c>
      <c r="E840" s="1451" t="s">
        <v>5861</v>
      </c>
      <c r="F840" s="1452">
        <v>192112</v>
      </c>
    </row>
    <row r="841" spans="1:6" ht="14.5" x14ac:dyDescent="0.2">
      <c r="A841" s="1452" t="s">
        <v>2999</v>
      </c>
      <c r="B841" s="1452" t="s">
        <v>3029</v>
      </c>
      <c r="C841" s="1452" t="s">
        <v>2997</v>
      </c>
      <c r="D841" s="1452" t="s">
        <v>3028</v>
      </c>
      <c r="E841" s="1451" t="s">
        <v>5862</v>
      </c>
      <c r="F841" s="1452">
        <v>192121</v>
      </c>
    </row>
    <row r="842" spans="1:6" ht="14.5" x14ac:dyDescent="0.2">
      <c r="A842" s="1452" t="s">
        <v>2999</v>
      </c>
      <c r="B842" s="1452" t="s">
        <v>3027</v>
      </c>
      <c r="C842" s="1452" t="s">
        <v>2997</v>
      </c>
      <c r="D842" s="1452" t="s">
        <v>3026</v>
      </c>
      <c r="E842" s="1451" t="s">
        <v>5863</v>
      </c>
      <c r="F842" s="1452">
        <v>192139</v>
      </c>
    </row>
    <row r="843" spans="1:6" ht="14.5" x14ac:dyDescent="0.2">
      <c r="A843" s="1452" t="s">
        <v>2999</v>
      </c>
      <c r="B843" s="1452" t="s">
        <v>3025</v>
      </c>
      <c r="C843" s="1452" t="s">
        <v>2997</v>
      </c>
      <c r="D843" s="1452" t="s">
        <v>3024</v>
      </c>
      <c r="E843" s="1451" t="s">
        <v>5864</v>
      </c>
      <c r="F843" s="1452">
        <v>192147</v>
      </c>
    </row>
    <row r="844" spans="1:6" ht="14.5" x14ac:dyDescent="0.2">
      <c r="A844" s="1452" t="s">
        <v>2999</v>
      </c>
      <c r="B844" s="1452" t="s">
        <v>3023</v>
      </c>
      <c r="C844" s="1452" t="s">
        <v>2997</v>
      </c>
      <c r="D844" s="1452" t="s">
        <v>3022</v>
      </c>
      <c r="E844" s="1451" t="s">
        <v>5865</v>
      </c>
      <c r="F844" s="1452">
        <v>193461</v>
      </c>
    </row>
    <row r="845" spans="1:6" ht="14.5" x14ac:dyDescent="0.2">
      <c r="A845" s="1452" t="s">
        <v>2999</v>
      </c>
      <c r="B845" s="1452" t="s">
        <v>3021</v>
      </c>
      <c r="C845" s="1452" t="s">
        <v>2997</v>
      </c>
      <c r="D845" s="1452" t="s">
        <v>3020</v>
      </c>
      <c r="E845" s="1451" t="s">
        <v>5866</v>
      </c>
      <c r="F845" s="1452">
        <v>193640</v>
      </c>
    </row>
    <row r="846" spans="1:6" ht="14.5" x14ac:dyDescent="0.2">
      <c r="A846" s="1452" t="s">
        <v>2999</v>
      </c>
      <c r="B846" s="1452" t="s">
        <v>3019</v>
      </c>
      <c r="C846" s="1452" t="s">
        <v>2997</v>
      </c>
      <c r="D846" s="1452" t="s">
        <v>3018</v>
      </c>
      <c r="E846" s="1451" t="s">
        <v>5867</v>
      </c>
      <c r="F846" s="1452">
        <v>193658</v>
      </c>
    </row>
    <row r="847" spans="1:6" ht="14.5" x14ac:dyDescent="0.2">
      <c r="A847" s="1452" t="s">
        <v>2999</v>
      </c>
      <c r="B847" s="1452" t="s">
        <v>2113</v>
      </c>
      <c r="C847" s="1452" t="s">
        <v>2997</v>
      </c>
      <c r="D847" s="1452" t="s">
        <v>2112</v>
      </c>
      <c r="E847" s="1451" t="s">
        <v>5868</v>
      </c>
      <c r="F847" s="1452">
        <v>193666</v>
      </c>
    </row>
    <row r="848" spans="1:6" ht="14.5" x14ac:dyDescent="0.2">
      <c r="A848" s="1452" t="s">
        <v>2999</v>
      </c>
      <c r="B848" s="1452" t="s">
        <v>3017</v>
      </c>
      <c r="C848" s="1452" t="s">
        <v>2997</v>
      </c>
      <c r="D848" s="1452" t="s">
        <v>3016</v>
      </c>
      <c r="E848" s="1451" t="s">
        <v>5869</v>
      </c>
      <c r="F848" s="1452">
        <v>193682</v>
      </c>
    </row>
    <row r="849" spans="1:6" ht="14.5" x14ac:dyDescent="0.2">
      <c r="A849" s="1452" t="s">
        <v>2999</v>
      </c>
      <c r="B849" s="1452" t="s">
        <v>3015</v>
      </c>
      <c r="C849" s="1452" t="s">
        <v>2997</v>
      </c>
      <c r="D849" s="1452" t="s">
        <v>3014</v>
      </c>
      <c r="E849" s="1451" t="s">
        <v>5870</v>
      </c>
      <c r="F849" s="1452">
        <v>193844</v>
      </c>
    </row>
    <row r="850" spans="1:6" ht="14.5" x14ac:dyDescent="0.2">
      <c r="A850" s="1452" t="s">
        <v>2999</v>
      </c>
      <c r="B850" s="1452" t="s">
        <v>3013</v>
      </c>
      <c r="C850" s="1452" t="s">
        <v>2997</v>
      </c>
      <c r="D850" s="1452" t="s">
        <v>3012</v>
      </c>
      <c r="E850" s="1451" t="s">
        <v>5871</v>
      </c>
      <c r="F850" s="1452">
        <v>194221</v>
      </c>
    </row>
    <row r="851" spans="1:6" ht="14.5" x14ac:dyDescent="0.2">
      <c r="A851" s="1452" t="s">
        <v>2999</v>
      </c>
      <c r="B851" s="1452" t="s">
        <v>3011</v>
      </c>
      <c r="C851" s="1452" t="s">
        <v>2997</v>
      </c>
      <c r="D851" s="1452" t="s">
        <v>3010</v>
      </c>
      <c r="E851" s="1451" t="s">
        <v>5872</v>
      </c>
      <c r="F851" s="1452">
        <v>194239</v>
      </c>
    </row>
    <row r="852" spans="1:6" ht="14.5" x14ac:dyDescent="0.2">
      <c r="A852" s="1452" t="s">
        <v>2999</v>
      </c>
      <c r="B852" s="1452" t="s">
        <v>3009</v>
      </c>
      <c r="C852" s="1452" t="s">
        <v>2997</v>
      </c>
      <c r="D852" s="1452" t="s">
        <v>3008</v>
      </c>
      <c r="E852" s="1451" t="s">
        <v>5873</v>
      </c>
      <c r="F852" s="1452">
        <v>194247</v>
      </c>
    </row>
    <row r="853" spans="1:6" ht="14.5" x14ac:dyDescent="0.2">
      <c r="A853" s="1452" t="s">
        <v>2999</v>
      </c>
      <c r="B853" s="1452" t="s">
        <v>3007</v>
      </c>
      <c r="C853" s="1452" t="s">
        <v>2997</v>
      </c>
      <c r="D853" s="1452" t="s">
        <v>3006</v>
      </c>
      <c r="E853" s="1451" t="s">
        <v>5874</v>
      </c>
      <c r="F853" s="1452">
        <v>194255</v>
      </c>
    </row>
    <row r="854" spans="1:6" ht="14.5" x14ac:dyDescent="0.2">
      <c r="A854" s="1452" t="s">
        <v>2999</v>
      </c>
      <c r="B854" s="1452" t="s">
        <v>3005</v>
      </c>
      <c r="C854" s="1452" t="s">
        <v>2997</v>
      </c>
      <c r="D854" s="1452" t="s">
        <v>3004</v>
      </c>
      <c r="E854" s="1451" t="s">
        <v>5875</v>
      </c>
      <c r="F854" s="1452">
        <v>194298</v>
      </c>
    </row>
    <row r="855" spans="1:6" ht="14.5" x14ac:dyDescent="0.2">
      <c r="A855" s="1452" t="s">
        <v>2999</v>
      </c>
      <c r="B855" s="1452" t="s">
        <v>3003</v>
      </c>
      <c r="C855" s="1452" t="s">
        <v>2997</v>
      </c>
      <c r="D855" s="1452" t="s">
        <v>3002</v>
      </c>
      <c r="E855" s="1451" t="s">
        <v>5876</v>
      </c>
      <c r="F855" s="1452">
        <v>194301</v>
      </c>
    </row>
    <row r="856" spans="1:6" ht="14.5" x14ac:dyDescent="0.2">
      <c r="A856" s="1452" t="s">
        <v>2999</v>
      </c>
      <c r="B856" s="1452" t="s">
        <v>3001</v>
      </c>
      <c r="C856" s="1452" t="s">
        <v>2997</v>
      </c>
      <c r="D856" s="1452" t="s">
        <v>3000</v>
      </c>
      <c r="E856" s="1451" t="s">
        <v>5877</v>
      </c>
      <c r="F856" s="1452">
        <v>194425</v>
      </c>
    </row>
    <row r="857" spans="1:6" ht="14.5" x14ac:dyDescent="0.2">
      <c r="A857" s="1452" t="s">
        <v>2999</v>
      </c>
      <c r="B857" s="1452" t="s">
        <v>2998</v>
      </c>
      <c r="C857" s="1452" t="s">
        <v>2997</v>
      </c>
      <c r="D857" s="1452" t="s">
        <v>2996</v>
      </c>
      <c r="E857" s="1451" t="s">
        <v>5878</v>
      </c>
      <c r="F857" s="1452">
        <v>194433</v>
      </c>
    </row>
    <row r="858" spans="1:6" ht="14.5" x14ac:dyDescent="0.2">
      <c r="A858" s="1449" t="s">
        <v>2850</v>
      </c>
      <c r="B858" s="1450"/>
      <c r="C858" s="1450" t="s">
        <v>2848</v>
      </c>
      <c r="D858" s="1450"/>
      <c r="E858" s="1451" t="s">
        <v>2850</v>
      </c>
      <c r="F858" s="1449">
        <v>200000</v>
      </c>
    </row>
    <row r="859" spans="1:6" ht="14.5" x14ac:dyDescent="0.2">
      <c r="A859" s="1452" t="s">
        <v>2850</v>
      </c>
      <c r="B859" s="1452" t="s">
        <v>2995</v>
      </c>
      <c r="C859" s="1452" t="s">
        <v>2848</v>
      </c>
      <c r="D859" s="1452" t="s">
        <v>2994</v>
      </c>
      <c r="E859" s="1451" t="s">
        <v>5879</v>
      </c>
      <c r="F859" s="1452">
        <v>202011</v>
      </c>
    </row>
    <row r="860" spans="1:6" ht="14.5" x14ac:dyDescent="0.2">
      <c r="A860" s="1452" t="s">
        <v>2850</v>
      </c>
      <c r="B860" s="1452" t="s">
        <v>2993</v>
      </c>
      <c r="C860" s="1452" t="s">
        <v>2848</v>
      </c>
      <c r="D860" s="1452" t="s">
        <v>2992</v>
      </c>
      <c r="E860" s="1451" t="s">
        <v>5880</v>
      </c>
      <c r="F860" s="1452">
        <v>202029</v>
      </c>
    </row>
    <row r="861" spans="1:6" ht="14.5" x14ac:dyDescent="0.2">
      <c r="A861" s="1452" t="s">
        <v>2850</v>
      </c>
      <c r="B861" s="1452" t="s">
        <v>2991</v>
      </c>
      <c r="C861" s="1452" t="s">
        <v>2848</v>
      </c>
      <c r="D861" s="1452" t="s">
        <v>2990</v>
      </c>
      <c r="E861" s="1451" t="s">
        <v>5881</v>
      </c>
      <c r="F861" s="1452">
        <v>202037</v>
      </c>
    </row>
    <row r="862" spans="1:6" ht="14.5" x14ac:dyDescent="0.2">
      <c r="A862" s="1452" t="s">
        <v>2850</v>
      </c>
      <c r="B862" s="1452" t="s">
        <v>2989</v>
      </c>
      <c r="C862" s="1452" t="s">
        <v>2848</v>
      </c>
      <c r="D862" s="1452" t="s">
        <v>2988</v>
      </c>
      <c r="E862" s="1451" t="s">
        <v>5882</v>
      </c>
      <c r="F862" s="1452">
        <v>202045</v>
      </c>
    </row>
    <row r="863" spans="1:6" ht="14.5" x14ac:dyDescent="0.2">
      <c r="A863" s="1452" t="s">
        <v>2850</v>
      </c>
      <c r="B863" s="1452" t="s">
        <v>2987</v>
      </c>
      <c r="C863" s="1452" t="s">
        <v>2848</v>
      </c>
      <c r="D863" s="1452" t="s">
        <v>2986</v>
      </c>
      <c r="E863" s="1451" t="s">
        <v>5883</v>
      </c>
      <c r="F863" s="1452">
        <v>202053</v>
      </c>
    </row>
    <row r="864" spans="1:6" ht="14.5" x14ac:dyDescent="0.2">
      <c r="A864" s="1452" t="s">
        <v>2850</v>
      </c>
      <c r="B864" s="1452" t="s">
        <v>2985</v>
      </c>
      <c r="C864" s="1452" t="s">
        <v>2848</v>
      </c>
      <c r="D864" s="1452" t="s">
        <v>2984</v>
      </c>
      <c r="E864" s="1451" t="s">
        <v>5884</v>
      </c>
      <c r="F864" s="1452">
        <v>202061</v>
      </c>
    </row>
    <row r="865" spans="1:6" ht="14.5" x14ac:dyDescent="0.2">
      <c r="A865" s="1452" t="s">
        <v>2850</v>
      </c>
      <c r="B865" s="1452" t="s">
        <v>2983</v>
      </c>
      <c r="C865" s="1452" t="s">
        <v>2848</v>
      </c>
      <c r="D865" s="1452" t="s">
        <v>2982</v>
      </c>
      <c r="E865" s="1451" t="s">
        <v>5885</v>
      </c>
      <c r="F865" s="1452">
        <v>202070</v>
      </c>
    </row>
    <row r="866" spans="1:6" ht="14.5" x14ac:dyDescent="0.2">
      <c r="A866" s="1452" t="s">
        <v>2850</v>
      </c>
      <c r="B866" s="1452" t="s">
        <v>2981</v>
      </c>
      <c r="C866" s="1452" t="s">
        <v>2848</v>
      </c>
      <c r="D866" s="1452" t="s">
        <v>2980</v>
      </c>
      <c r="E866" s="1451" t="s">
        <v>5886</v>
      </c>
      <c r="F866" s="1452">
        <v>202088</v>
      </c>
    </row>
    <row r="867" spans="1:6" ht="14.5" x14ac:dyDescent="0.2">
      <c r="A867" s="1452" t="s">
        <v>2850</v>
      </c>
      <c r="B867" s="1452" t="s">
        <v>2979</v>
      </c>
      <c r="C867" s="1452" t="s">
        <v>2848</v>
      </c>
      <c r="D867" s="1452" t="s">
        <v>2978</v>
      </c>
      <c r="E867" s="1451" t="s">
        <v>5887</v>
      </c>
      <c r="F867" s="1452">
        <v>202096</v>
      </c>
    </row>
    <row r="868" spans="1:6" ht="14.5" x14ac:dyDescent="0.2">
      <c r="A868" s="1452" t="s">
        <v>2850</v>
      </c>
      <c r="B868" s="1452" t="s">
        <v>2977</v>
      </c>
      <c r="C868" s="1452" t="s">
        <v>2848</v>
      </c>
      <c r="D868" s="1452" t="s">
        <v>2976</v>
      </c>
      <c r="E868" s="1451" t="s">
        <v>5888</v>
      </c>
      <c r="F868" s="1452">
        <v>202100</v>
      </c>
    </row>
    <row r="869" spans="1:6" ht="14.5" x14ac:dyDescent="0.2">
      <c r="A869" s="1452" t="s">
        <v>2850</v>
      </c>
      <c r="B869" s="1452" t="s">
        <v>2975</v>
      </c>
      <c r="C869" s="1452" t="s">
        <v>2848</v>
      </c>
      <c r="D869" s="1452" t="s">
        <v>2974</v>
      </c>
      <c r="E869" s="1451" t="s">
        <v>5889</v>
      </c>
      <c r="F869" s="1452">
        <v>202118</v>
      </c>
    </row>
    <row r="870" spans="1:6" ht="14.5" x14ac:dyDescent="0.2">
      <c r="A870" s="1452" t="s">
        <v>2850</v>
      </c>
      <c r="B870" s="1452" t="s">
        <v>2973</v>
      </c>
      <c r="C870" s="1452" t="s">
        <v>2848</v>
      </c>
      <c r="D870" s="1452" t="s">
        <v>2972</v>
      </c>
      <c r="E870" s="1451" t="s">
        <v>5890</v>
      </c>
      <c r="F870" s="1452">
        <v>202126</v>
      </c>
    </row>
    <row r="871" spans="1:6" ht="14.5" x14ac:dyDescent="0.2">
      <c r="A871" s="1452" t="s">
        <v>2850</v>
      </c>
      <c r="B871" s="1452" t="s">
        <v>2971</v>
      </c>
      <c r="C871" s="1452" t="s">
        <v>2848</v>
      </c>
      <c r="D871" s="1452" t="s">
        <v>2970</v>
      </c>
      <c r="E871" s="1451" t="s">
        <v>5891</v>
      </c>
      <c r="F871" s="1452">
        <v>202134</v>
      </c>
    </row>
    <row r="872" spans="1:6" ht="14.5" x14ac:dyDescent="0.2">
      <c r="A872" s="1452" t="s">
        <v>2850</v>
      </c>
      <c r="B872" s="1452" t="s">
        <v>2969</v>
      </c>
      <c r="C872" s="1452" t="s">
        <v>2848</v>
      </c>
      <c r="D872" s="1452" t="s">
        <v>2968</v>
      </c>
      <c r="E872" s="1451" t="s">
        <v>5892</v>
      </c>
      <c r="F872" s="1452">
        <v>202142</v>
      </c>
    </row>
    <row r="873" spans="1:6" ht="14.5" x14ac:dyDescent="0.2">
      <c r="A873" s="1452" t="s">
        <v>2850</v>
      </c>
      <c r="B873" s="1452" t="s">
        <v>2967</v>
      </c>
      <c r="C873" s="1452" t="s">
        <v>2848</v>
      </c>
      <c r="D873" s="1452" t="s">
        <v>2966</v>
      </c>
      <c r="E873" s="1451" t="s">
        <v>5893</v>
      </c>
      <c r="F873" s="1452">
        <v>202151</v>
      </c>
    </row>
    <row r="874" spans="1:6" ht="14.5" x14ac:dyDescent="0.2">
      <c r="A874" s="1452" t="s">
        <v>2850</v>
      </c>
      <c r="B874" s="1452" t="s">
        <v>2965</v>
      </c>
      <c r="C874" s="1452" t="s">
        <v>2848</v>
      </c>
      <c r="D874" s="1452" t="s">
        <v>2964</v>
      </c>
      <c r="E874" s="1451" t="s">
        <v>5894</v>
      </c>
      <c r="F874" s="1452">
        <v>202177</v>
      </c>
    </row>
    <row r="875" spans="1:6" ht="14.5" x14ac:dyDescent="0.2">
      <c r="A875" s="1452" t="s">
        <v>2850</v>
      </c>
      <c r="B875" s="1452" t="s">
        <v>2963</v>
      </c>
      <c r="C875" s="1452" t="s">
        <v>2848</v>
      </c>
      <c r="D875" s="1452" t="s">
        <v>2962</v>
      </c>
      <c r="E875" s="1451" t="s">
        <v>5895</v>
      </c>
      <c r="F875" s="1452">
        <v>202185</v>
      </c>
    </row>
    <row r="876" spans="1:6" ht="14.5" x14ac:dyDescent="0.2">
      <c r="A876" s="1452" t="s">
        <v>2850</v>
      </c>
      <c r="B876" s="1452" t="s">
        <v>2961</v>
      </c>
      <c r="C876" s="1452" t="s">
        <v>2848</v>
      </c>
      <c r="D876" s="1452" t="s">
        <v>2960</v>
      </c>
      <c r="E876" s="1451" t="s">
        <v>5896</v>
      </c>
      <c r="F876" s="1452">
        <v>202193</v>
      </c>
    </row>
    <row r="877" spans="1:6" ht="14.5" x14ac:dyDescent="0.2">
      <c r="A877" s="1452" t="s">
        <v>2850</v>
      </c>
      <c r="B877" s="1452" t="s">
        <v>2959</v>
      </c>
      <c r="C877" s="1452" t="s">
        <v>2848</v>
      </c>
      <c r="D877" s="1452" t="s">
        <v>2958</v>
      </c>
      <c r="E877" s="1451" t="s">
        <v>5897</v>
      </c>
      <c r="F877" s="1452">
        <v>202207</v>
      </c>
    </row>
    <row r="878" spans="1:6" ht="14.5" x14ac:dyDescent="0.2">
      <c r="A878" s="1452" t="s">
        <v>2850</v>
      </c>
      <c r="B878" s="1452" t="s">
        <v>2957</v>
      </c>
      <c r="C878" s="1452" t="s">
        <v>2848</v>
      </c>
      <c r="D878" s="1452" t="s">
        <v>2956</v>
      </c>
      <c r="E878" s="1451" t="s">
        <v>5898</v>
      </c>
      <c r="F878" s="1452">
        <v>203033</v>
      </c>
    </row>
    <row r="879" spans="1:6" ht="14.5" x14ac:dyDescent="0.2">
      <c r="A879" s="1452" t="s">
        <v>2850</v>
      </c>
      <c r="B879" s="1452" t="s">
        <v>2206</v>
      </c>
      <c r="C879" s="1452" t="s">
        <v>2848</v>
      </c>
      <c r="D879" s="1452" t="s">
        <v>2205</v>
      </c>
      <c r="E879" s="1451" t="s">
        <v>5899</v>
      </c>
      <c r="F879" s="1452">
        <v>203041</v>
      </c>
    </row>
    <row r="880" spans="1:6" ht="14.5" x14ac:dyDescent="0.2">
      <c r="A880" s="1452" t="s">
        <v>2850</v>
      </c>
      <c r="B880" s="1452" t="s">
        <v>2955</v>
      </c>
      <c r="C880" s="1452" t="s">
        <v>2848</v>
      </c>
      <c r="D880" s="1452" t="s">
        <v>2954</v>
      </c>
      <c r="E880" s="1451" t="s">
        <v>5900</v>
      </c>
      <c r="F880" s="1452">
        <v>203050</v>
      </c>
    </row>
    <row r="881" spans="1:6" ht="14.5" x14ac:dyDescent="0.2">
      <c r="A881" s="1452" t="s">
        <v>2850</v>
      </c>
      <c r="B881" s="1452" t="s">
        <v>2953</v>
      </c>
      <c r="C881" s="1452" t="s">
        <v>2848</v>
      </c>
      <c r="D881" s="1452" t="s">
        <v>2952</v>
      </c>
      <c r="E881" s="1451" t="s">
        <v>5901</v>
      </c>
      <c r="F881" s="1452">
        <v>203068</v>
      </c>
    </row>
    <row r="882" spans="1:6" ht="14.5" x14ac:dyDescent="0.2">
      <c r="A882" s="1452" t="s">
        <v>2850</v>
      </c>
      <c r="B882" s="1452" t="s">
        <v>2951</v>
      </c>
      <c r="C882" s="1452" t="s">
        <v>2848</v>
      </c>
      <c r="D882" s="1452" t="s">
        <v>2950</v>
      </c>
      <c r="E882" s="1451" t="s">
        <v>5902</v>
      </c>
      <c r="F882" s="1452">
        <v>203076</v>
      </c>
    </row>
    <row r="883" spans="1:6" ht="14.5" x14ac:dyDescent="0.2">
      <c r="A883" s="1452" t="s">
        <v>2850</v>
      </c>
      <c r="B883" s="1452" t="s">
        <v>2949</v>
      </c>
      <c r="C883" s="1452" t="s">
        <v>2848</v>
      </c>
      <c r="D883" s="1452" t="s">
        <v>2948</v>
      </c>
      <c r="E883" s="1451" t="s">
        <v>5903</v>
      </c>
      <c r="F883" s="1452">
        <v>203092</v>
      </c>
    </row>
    <row r="884" spans="1:6" ht="14.5" x14ac:dyDescent="0.2">
      <c r="A884" s="1452" t="s">
        <v>2850</v>
      </c>
      <c r="B884" s="1452" t="s">
        <v>2947</v>
      </c>
      <c r="C884" s="1452" t="s">
        <v>2848</v>
      </c>
      <c r="D884" s="1452" t="s">
        <v>2946</v>
      </c>
      <c r="E884" s="1451" t="s">
        <v>5904</v>
      </c>
      <c r="F884" s="1452">
        <v>203211</v>
      </c>
    </row>
    <row r="885" spans="1:6" ht="14.5" x14ac:dyDescent="0.2">
      <c r="A885" s="1452" t="s">
        <v>2850</v>
      </c>
      <c r="B885" s="1452" t="s">
        <v>2945</v>
      </c>
      <c r="C885" s="1452" t="s">
        <v>2848</v>
      </c>
      <c r="D885" s="1452" t="s">
        <v>2944</v>
      </c>
      <c r="E885" s="1451" t="s">
        <v>5905</v>
      </c>
      <c r="F885" s="1452">
        <v>203238</v>
      </c>
    </row>
    <row r="886" spans="1:6" ht="14.5" x14ac:dyDescent="0.2">
      <c r="A886" s="1452" t="s">
        <v>2850</v>
      </c>
      <c r="B886" s="1452" t="s">
        <v>2943</v>
      </c>
      <c r="C886" s="1452" t="s">
        <v>2848</v>
      </c>
      <c r="D886" s="1452" t="s">
        <v>2942</v>
      </c>
      <c r="E886" s="1451" t="s">
        <v>5906</v>
      </c>
      <c r="F886" s="1452">
        <v>203246</v>
      </c>
    </row>
    <row r="887" spans="1:6" ht="14.5" x14ac:dyDescent="0.2">
      <c r="A887" s="1452" t="s">
        <v>2850</v>
      </c>
      <c r="B887" s="1452" t="s">
        <v>2941</v>
      </c>
      <c r="C887" s="1452" t="s">
        <v>2848</v>
      </c>
      <c r="D887" s="1452" t="s">
        <v>2940</v>
      </c>
      <c r="E887" s="1451" t="s">
        <v>5907</v>
      </c>
      <c r="F887" s="1452">
        <v>203491</v>
      </c>
    </row>
    <row r="888" spans="1:6" ht="14.5" x14ac:dyDescent="0.2">
      <c r="A888" s="1452" t="s">
        <v>2850</v>
      </c>
      <c r="B888" s="1452" t="s">
        <v>2939</v>
      </c>
      <c r="C888" s="1452" t="s">
        <v>2848</v>
      </c>
      <c r="D888" s="1452" t="s">
        <v>2938</v>
      </c>
      <c r="E888" s="1451" t="s">
        <v>5908</v>
      </c>
      <c r="F888" s="1452">
        <v>203505</v>
      </c>
    </row>
    <row r="889" spans="1:6" ht="14.5" x14ac:dyDescent="0.2">
      <c r="A889" s="1452" t="s">
        <v>2850</v>
      </c>
      <c r="B889" s="1452" t="s">
        <v>2937</v>
      </c>
      <c r="C889" s="1452" t="s">
        <v>2848</v>
      </c>
      <c r="D889" s="1452" t="s">
        <v>2936</v>
      </c>
      <c r="E889" s="1451" t="s">
        <v>5909</v>
      </c>
      <c r="F889" s="1452">
        <v>203611</v>
      </c>
    </row>
    <row r="890" spans="1:6" ht="14.5" x14ac:dyDescent="0.2">
      <c r="A890" s="1452" t="s">
        <v>2850</v>
      </c>
      <c r="B890" s="1452" t="s">
        <v>2935</v>
      </c>
      <c r="C890" s="1452" t="s">
        <v>2848</v>
      </c>
      <c r="D890" s="1452" t="s">
        <v>2934</v>
      </c>
      <c r="E890" s="1451" t="s">
        <v>5910</v>
      </c>
      <c r="F890" s="1452">
        <v>203629</v>
      </c>
    </row>
    <row r="891" spans="1:6" ht="14.5" x14ac:dyDescent="0.2">
      <c r="A891" s="1452" t="s">
        <v>2850</v>
      </c>
      <c r="B891" s="1452" t="s">
        <v>2933</v>
      </c>
      <c r="C891" s="1452" t="s">
        <v>2848</v>
      </c>
      <c r="D891" s="1452" t="s">
        <v>2932</v>
      </c>
      <c r="E891" s="1451" t="s">
        <v>5911</v>
      </c>
      <c r="F891" s="1452">
        <v>203637</v>
      </c>
    </row>
    <row r="892" spans="1:6" ht="14.5" x14ac:dyDescent="0.2">
      <c r="A892" s="1452" t="s">
        <v>2850</v>
      </c>
      <c r="B892" s="1452" t="s">
        <v>2931</v>
      </c>
      <c r="C892" s="1452" t="s">
        <v>2848</v>
      </c>
      <c r="D892" s="1452" t="s">
        <v>2930</v>
      </c>
      <c r="E892" s="1451" t="s">
        <v>5912</v>
      </c>
      <c r="F892" s="1452">
        <v>203823</v>
      </c>
    </row>
    <row r="893" spans="1:6" ht="14.5" x14ac:dyDescent="0.2">
      <c r="A893" s="1452" t="s">
        <v>2850</v>
      </c>
      <c r="B893" s="1452" t="s">
        <v>2929</v>
      </c>
      <c r="C893" s="1452" t="s">
        <v>2848</v>
      </c>
      <c r="D893" s="1452" t="s">
        <v>2928</v>
      </c>
      <c r="E893" s="1451" t="s">
        <v>5913</v>
      </c>
      <c r="F893" s="1452">
        <v>203831</v>
      </c>
    </row>
    <row r="894" spans="1:6" ht="14.5" x14ac:dyDescent="0.2">
      <c r="A894" s="1452" t="s">
        <v>2850</v>
      </c>
      <c r="B894" s="1452" t="s">
        <v>2927</v>
      </c>
      <c r="C894" s="1452" t="s">
        <v>2848</v>
      </c>
      <c r="D894" s="1452" t="s">
        <v>2926</v>
      </c>
      <c r="E894" s="1451" t="s">
        <v>5914</v>
      </c>
      <c r="F894" s="1452">
        <v>203840</v>
      </c>
    </row>
    <row r="895" spans="1:6" ht="14.5" x14ac:dyDescent="0.2">
      <c r="A895" s="1452" t="s">
        <v>2850</v>
      </c>
      <c r="B895" s="1452" t="s">
        <v>2925</v>
      </c>
      <c r="C895" s="1452" t="s">
        <v>2848</v>
      </c>
      <c r="D895" s="1452" t="s">
        <v>2924</v>
      </c>
      <c r="E895" s="1451" t="s">
        <v>5915</v>
      </c>
      <c r="F895" s="1452">
        <v>203858</v>
      </c>
    </row>
    <row r="896" spans="1:6" ht="14.5" x14ac:dyDescent="0.2">
      <c r="A896" s="1452" t="s">
        <v>2850</v>
      </c>
      <c r="B896" s="1452" t="s">
        <v>2923</v>
      </c>
      <c r="C896" s="1452" t="s">
        <v>2848</v>
      </c>
      <c r="D896" s="1452" t="s">
        <v>2922</v>
      </c>
      <c r="E896" s="1451" t="s">
        <v>5916</v>
      </c>
      <c r="F896" s="1452">
        <v>203866</v>
      </c>
    </row>
    <row r="897" spans="1:6" ht="14.5" x14ac:dyDescent="0.2">
      <c r="A897" s="1452" t="s">
        <v>2850</v>
      </c>
      <c r="B897" s="1452" t="s">
        <v>2921</v>
      </c>
      <c r="C897" s="1452" t="s">
        <v>2848</v>
      </c>
      <c r="D897" s="1452" t="s">
        <v>2920</v>
      </c>
      <c r="E897" s="1451" t="s">
        <v>5917</v>
      </c>
      <c r="F897" s="1452">
        <v>203882</v>
      </c>
    </row>
    <row r="898" spans="1:6" ht="14.5" x14ac:dyDescent="0.2">
      <c r="A898" s="1452" t="s">
        <v>2850</v>
      </c>
      <c r="B898" s="1452" t="s">
        <v>2919</v>
      </c>
      <c r="C898" s="1452" t="s">
        <v>2848</v>
      </c>
      <c r="D898" s="1452" t="s">
        <v>2918</v>
      </c>
      <c r="E898" s="1451" t="s">
        <v>5918</v>
      </c>
      <c r="F898" s="1452">
        <v>204021</v>
      </c>
    </row>
    <row r="899" spans="1:6" ht="14.5" x14ac:dyDescent="0.2">
      <c r="A899" s="1452" t="s">
        <v>2850</v>
      </c>
      <c r="B899" s="1452" t="s">
        <v>1475</v>
      </c>
      <c r="C899" s="1452" t="s">
        <v>2848</v>
      </c>
      <c r="D899" s="1452" t="s">
        <v>1474</v>
      </c>
      <c r="E899" s="1451" t="s">
        <v>5919</v>
      </c>
      <c r="F899" s="1452">
        <v>204030</v>
      </c>
    </row>
    <row r="900" spans="1:6" ht="14.5" x14ac:dyDescent="0.2">
      <c r="A900" s="1452" t="s">
        <v>2850</v>
      </c>
      <c r="B900" s="1452" t="s">
        <v>2917</v>
      </c>
      <c r="C900" s="1452" t="s">
        <v>2848</v>
      </c>
      <c r="D900" s="1452" t="s">
        <v>2916</v>
      </c>
      <c r="E900" s="1451" t="s">
        <v>5920</v>
      </c>
      <c r="F900" s="1452">
        <v>204048</v>
      </c>
    </row>
    <row r="901" spans="1:6" ht="14.5" x14ac:dyDescent="0.2">
      <c r="A901" s="1452" t="s">
        <v>2850</v>
      </c>
      <c r="B901" s="1452" t="s">
        <v>2915</v>
      </c>
      <c r="C901" s="1452" t="s">
        <v>2848</v>
      </c>
      <c r="D901" s="1452" t="s">
        <v>2914</v>
      </c>
      <c r="E901" s="1451" t="s">
        <v>5921</v>
      </c>
      <c r="F901" s="1452">
        <v>204072</v>
      </c>
    </row>
    <row r="902" spans="1:6" ht="14.5" x14ac:dyDescent="0.2">
      <c r="A902" s="1452" t="s">
        <v>2850</v>
      </c>
      <c r="B902" s="1452" t="s">
        <v>2913</v>
      </c>
      <c r="C902" s="1452" t="s">
        <v>2848</v>
      </c>
      <c r="D902" s="1452" t="s">
        <v>2912</v>
      </c>
      <c r="E902" s="1451" t="s">
        <v>5922</v>
      </c>
      <c r="F902" s="1452">
        <v>204099</v>
      </c>
    </row>
    <row r="903" spans="1:6" ht="14.5" x14ac:dyDescent="0.2">
      <c r="A903" s="1452" t="s">
        <v>2850</v>
      </c>
      <c r="B903" s="1452" t="s">
        <v>2911</v>
      </c>
      <c r="C903" s="1452" t="s">
        <v>2848</v>
      </c>
      <c r="D903" s="1452" t="s">
        <v>2910</v>
      </c>
      <c r="E903" s="1451" t="s">
        <v>5923</v>
      </c>
      <c r="F903" s="1452">
        <v>204102</v>
      </c>
    </row>
    <row r="904" spans="1:6" ht="14.5" x14ac:dyDescent="0.2">
      <c r="A904" s="1452" t="s">
        <v>2850</v>
      </c>
      <c r="B904" s="1452" t="s">
        <v>2909</v>
      </c>
      <c r="C904" s="1452" t="s">
        <v>2848</v>
      </c>
      <c r="D904" s="1452" t="s">
        <v>5924</v>
      </c>
      <c r="E904" s="1451" t="s">
        <v>5925</v>
      </c>
      <c r="F904" s="1452">
        <v>204111</v>
      </c>
    </row>
    <row r="905" spans="1:6" ht="14.5" x14ac:dyDescent="0.2">
      <c r="A905" s="1452" t="s">
        <v>2850</v>
      </c>
      <c r="B905" s="1452" t="s">
        <v>2908</v>
      </c>
      <c r="C905" s="1452" t="s">
        <v>2848</v>
      </c>
      <c r="D905" s="1452" t="s">
        <v>2907</v>
      </c>
      <c r="E905" s="1451" t="s">
        <v>5926</v>
      </c>
      <c r="F905" s="1452">
        <v>204129</v>
      </c>
    </row>
    <row r="906" spans="1:6" ht="14.5" x14ac:dyDescent="0.2">
      <c r="A906" s="1452" t="s">
        <v>2850</v>
      </c>
      <c r="B906" s="1452" t="s">
        <v>2906</v>
      </c>
      <c r="C906" s="1452" t="s">
        <v>2848</v>
      </c>
      <c r="D906" s="1452" t="s">
        <v>5927</v>
      </c>
      <c r="E906" s="1451" t="s">
        <v>5928</v>
      </c>
      <c r="F906" s="1452">
        <v>204137</v>
      </c>
    </row>
    <row r="907" spans="1:6" ht="14.5" x14ac:dyDescent="0.2">
      <c r="A907" s="1452" t="s">
        <v>2850</v>
      </c>
      <c r="B907" s="1452" t="s">
        <v>2905</v>
      </c>
      <c r="C907" s="1452" t="s">
        <v>2848</v>
      </c>
      <c r="D907" s="1452" t="s">
        <v>2904</v>
      </c>
      <c r="E907" s="1451" t="s">
        <v>5929</v>
      </c>
      <c r="F907" s="1452">
        <v>204145</v>
      </c>
    </row>
    <row r="908" spans="1:6" ht="14.5" x14ac:dyDescent="0.2">
      <c r="A908" s="1452" t="s">
        <v>2850</v>
      </c>
      <c r="B908" s="1452" t="s">
        <v>2903</v>
      </c>
      <c r="C908" s="1452" t="s">
        <v>2848</v>
      </c>
      <c r="D908" s="1452" t="s">
        <v>2902</v>
      </c>
      <c r="E908" s="1451" t="s">
        <v>5930</v>
      </c>
      <c r="F908" s="1452">
        <v>204153</v>
      </c>
    </row>
    <row r="909" spans="1:6" ht="14.5" x14ac:dyDescent="0.2">
      <c r="A909" s="1452" t="s">
        <v>2850</v>
      </c>
      <c r="B909" s="1452" t="s">
        <v>2901</v>
      </c>
      <c r="C909" s="1452" t="s">
        <v>2848</v>
      </c>
      <c r="D909" s="1452" t="s">
        <v>2900</v>
      </c>
      <c r="E909" s="1451" t="s">
        <v>5931</v>
      </c>
      <c r="F909" s="1452">
        <v>204161</v>
      </c>
    </row>
    <row r="910" spans="1:6" ht="14.5" x14ac:dyDescent="0.2">
      <c r="A910" s="1452" t="s">
        <v>2850</v>
      </c>
      <c r="B910" s="1452" t="s">
        <v>2899</v>
      </c>
      <c r="C910" s="1452" t="s">
        <v>2848</v>
      </c>
      <c r="D910" s="1452" t="s">
        <v>2898</v>
      </c>
      <c r="E910" s="1451" t="s">
        <v>5932</v>
      </c>
      <c r="F910" s="1452">
        <v>204170</v>
      </c>
    </row>
    <row r="911" spans="1:6" ht="14.5" x14ac:dyDescent="0.2">
      <c r="A911" s="1452" t="s">
        <v>2850</v>
      </c>
      <c r="B911" s="1452" t="s">
        <v>2897</v>
      </c>
      <c r="C911" s="1452" t="s">
        <v>2848</v>
      </c>
      <c r="D911" s="1452" t="s">
        <v>2896</v>
      </c>
      <c r="E911" s="1451" t="s">
        <v>5933</v>
      </c>
      <c r="F911" s="1452">
        <v>204226</v>
      </c>
    </row>
    <row r="912" spans="1:6" ht="14.5" x14ac:dyDescent="0.2">
      <c r="A912" s="1452" t="s">
        <v>2850</v>
      </c>
      <c r="B912" s="1452" t="s">
        <v>2895</v>
      </c>
      <c r="C912" s="1452" t="s">
        <v>2848</v>
      </c>
      <c r="D912" s="1452" t="s">
        <v>2894</v>
      </c>
      <c r="E912" s="1451" t="s">
        <v>5934</v>
      </c>
      <c r="F912" s="1452">
        <v>204234</v>
      </c>
    </row>
    <row r="913" spans="1:6" ht="14.5" x14ac:dyDescent="0.2">
      <c r="A913" s="1452" t="s">
        <v>2850</v>
      </c>
      <c r="B913" s="1452" t="s">
        <v>2893</v>
      </c>
      <c r="C913" s="1452" t="s">
        <v>2848</v>
      </c>
      <c r="D913" s="1452" t="s">
        <v>2892</v>
      </c>
      <c r="E913" s="1451" t="s">
        <v>5935</v>
      </c>
      <c r="F913" s="1452">
        <v>204251</v>
      </c>
    </row>
    <row r="914" spans="1:6" ht="14.5" x14ac:dyDescent="0.2">
      <c r="A914" s="1452" t="s">
        <v>2850</v>
      </c>
      <c r="B914" s="1452" t="s">
        <v>2891</v>
      </c>
      <c r="C914" s="1452" t="s">
        <v>2848</v>
      </c>
      <c r="D914" s="1452" t="s">
        <v>2890</v>
      </c>
      <c r="E914" s="1451" t="s">
        <v>5936</v>
      </c>
      <c r="F914" s="1452">
        <v>204293</v>
      </c>
    </row>
    <row r="915" spans="1:6" ht="14.5" x14ac:dyDescent="0.2">
      <c r="A915" s="1452" t="s">
        <v>2850</v>
      </c>
      <c r="B915" s="1452" t="s">
        <v>2889</v>
      </c>
      <c r="C915" s="1452" t="s">
        <v>2848</v>
      </c>
      <c r="D915" s="1452" t="s">
        <v>2888</v>
      </c>
      <c r="E915" s="1451" t="s">
        <v>5937</v>
      </c>
      <c r="F915" s="1452">
        <v>204307</v>
      </c>
    </row>
    <row r="916" spans="1:6" ht="14.5" x14ac:dyDescent="0.2">
      <c r="A916" s="1452" t="s">
        <v>2850</v>
      </c>
      <c r="B916" s="1452" t="s">
        <v>2887</v>
      </c>
      <c r="C916" s="1452" t="s">
        <v>2848</v>
      </c>
      <c r="D916" s="1452" t="s">
        <v>2886</v>
      </c>
      <c r="E916" s="1451" t="s">
        <v>5938</v>
      </c>
      <c r="F916" s="1452">
        <v>204323</v>
      </c>
    </row>
    <row r="917" spans="1:6" ht="14.5" x14ac:dyDescent="0.2">
      <c r="A917" s="1452" t="s">
        <v>2850</v>
      </c>
      <c r="B917" s="1452" t="s">
        <v>2885</v>
      </c>
      <c r="C917" s="1452" t="s">
        <v>2848</v>
      </c>
      <c r="D917" s="1452" t="s">
        <v>2884</v>
      </c>
      <c r="E917" s="1451" t="s">
        <v>5939</v>
      </c>
      <c r="F917" s="1452">
        <v>204463</v>
      </c>
    </row>
    <row r="918" spans="1:6" ht="14.5" x14ac:dyDescent="0.2">
      <c r="A918" s="1452" t="s">
        <v>2850</v>
      </c>
      <c r="B918" s="1452" t="s">
        <v>2883</v>
      </c>
      <c r="C918" s="1452" t="s">
        <v>2848</v>
      </c>
      <c r="D918" s="1452" t="s">
        <v>2882</v>
      </c>
      <c r="E918" s="1451" t="s">
        <v>5940</v>
      </c>
      <c r="F918" s="1452">
        <v>204480</v>
      </c>
    </row>
    <row r="919" spans="1:6" ht="14.5" x14ac:dyDescent="0.2">
      <c r="A919" s="1452" t="s">
        <v>2850</v>
      </c>
      <c r="B919" s="1452" t="s">
        <v>2881</v>
      </c>
      <c r="C919" s="1452" t="s">
        <v>2848</v>
      </c>
      <c r="D919" s="1452" t="s">
        <v>2880</v>
      </c>
      <c r="E919" s="1451" t="s">
        <v>5941</v>
      </c>
      <c r="F919" s="1452">
        <v>204501</v>
      </c>
    </row>
    <row r="920" spans="1:6" ht="14.5" x14ac:dyDescent="0.2">
      <c r="A920" s="1452" t="s">
        <v>2850</v>
      </c>
      <c r="B920" s="1452" t="s">
        <v>2879</v>
      </c>
      <c r="C920" s="1452" t="s">
        <v>2848</v>
      </c>
      <c r="D920" s="1452" t="s">
        <v>2878</v>
      </c>
      <c r="E920" s="1451" t="s">
        <v>5942</v>
      </c>
      <c r="F920" s="1452">
        <v>204510</v>
      </c>
    </row>
    <row r="921" spans="1:6" ht="14.5" x14ac:dyDescent="0.2">
      <c r="A921" s="1452" t="s">
        <v>2850</v>
      </c>
      <c r="B921" s="1452" t="s">
        <v>2877</v>
      </c>
      <c r="C921" s="1452" t="s">
        <v>2848</v>
      </c>
      <c r="D921" s="1452" t="s">
        <v>2876</v>
      </c>
      <c r="E921" s="1451" t="s">
        <v>5943</v>
      </c>
      <c r="F921" s="1452">
        <v>204528</v>
      </c>
    </row>
    <row r="922" spans="1:6" ht="14.5" x14ac:dyDescent="0.2">
      <c r="A922" s="1452" t="s">
        <v>2850</v>
      </c>
      <c r="B922" s="1452" t="s">
        <v>2785</v>
      </c>
      <c r="C922" s="1452" t="s">
        <v>2848</v>
      </c>
      <c r="D922" s="1452" t="s">
        <v>2875</v>
      </c>
      <c r="E922" s="1451" t="s">
        <v>5944</v>
      </c>
      <c r="F922" s="1452">
        <v>204811</v>
      </c>
    </row>
    <row r="923" spans="1:6" ht="14.5" x14ac:dyDescent="0.2">
      <c r="A923" s="1452" t="s">
        <v>2850</v>
      </c>
      <c r="B923" s="1452" t="s">
        <v>2874</v>
      </c>
      <c r="C923" s="1452" t="s">
        <v>2848</v>
      </c>
      <c r="D923" s="1452" t="s">
        <v>2873</v>
      </c>
      <c r="E923" s="1451" t="s">
        <v>5945</v>
      </c>
      <c r="F923" s="1452">
        <v>204820</v>
      </c>
    </row>
    <row r="924" spans="1:6" ht="14.5" x14ac:dyDescent="0.2">
      <c r="A924" s="1452" t="s">
        <v>2850</v>
      </c>
      <c r="B924" s="1452" t="s">
        <v>2872</v>
      </c>
      <c r="C924" s="1452" t="s">
        <v>2848</v>
      </c>
      <c r="D924" s="1452" t="s">
        <v>2871</v>
      </c>
      <c r="E924" s="1451" t="s">
        <v>5946</v>
      </c>
      <c r="F924" s="1452">
        <v>204854</v>
      </c>
    </row>
    <row r="925" spans="1:6" ht="14.5" x14ac:dyDescent="0.2">
      <c r="A925" s="1452" t="s">
        <v>2850</v>
      </c>
      <c r="B925" s="1452" t="s">
        <v>2870</v>
      </c>
      <c r="C925" s="1452" t="s">
        <v>2848</v>
      </c>
      <c r="D925" s="1452" t="s">
        <v>2869</v>
      </c>
      <c r="E925" s="1451" t="s">
        <v>5947</v>
      </c>
      <c r="F925" s="1452">
        <v>204862</v>
      </c>
    </row>
    <row r="926" spans="1:6" ht="14.5" x14ac:dyDescent="0.2">
      <c r="A926" s="1452" t="s">
        <v>2850</v>
      </c>
      <c r="B926" s="1452" t="s">
        <v>2868</v>
      </c>
      <c r="C926" s="1452" t="s">
        <v>2848</v>
      </c>
      <c r="D926" s="1452" t="s">
        <v>2867</v>
      </c>
      <c r="E926" s="1451" t="s">
        <v>5948</v>
      </c>
      <c r="F926" s="1452">
        <v>205214</v>
      </c>
    </row>
    <row r="927" spans="1:6" ht="14.5" x14ac:dyDescent="0.2">
      <c r="A927" s="1452" t="s">
        <v>2850</v>
      </c>
      <c r="B927" s="1452" t="s">
        <v>2866</v>
      </c>
      <c r="C927" s="1452" t="s">
        <v>2848</v>
      </c>
      <c r="D927" s="1452" t="s">
        <v>2865</v>
      </c>
      <c r="E927" s="1451" t="s">
        <v>5949</v>
      </c>
      <c r="F927" s="1452">
        <v>205419</v>
      </c>
    </row>
    <row r="928" spans="1:6" ht="14.5" x14ac:dyDescent="0.2">
      <c r="A928" s="1452" t="s">
        <v>2850</v>
      </c>
      <c r="B928" s="1452" t="s">
        <v>2864</v>
      </c>
      <c r="C928" s="1452" t="s">
        <v>2848</v>
      </c>
      <c r="D928" s="1452" t="s">
        <v>2863</v>
      </c>
      <c r="E928" s="1451" t="s">
        <v>5950</v>
      </c>
      <c r="F928" s="1452">
        <v>205435</v>
      </c>
    </row>
    <row r="929" spans="1:6" ht="14.5" x14ac:dyDescent="0.2">
      <c r="A929" s="1452" t="s">
        <v>2850</v>
      </c>
      <c r="B929" s="1452" t="s">
        <v>2862</v>
      </c>
      <c r="C929" s="1452" t="s">
        <v>2848</v>
      </c>
      <c r="D929" s="1452" t="s">
        <v>2861</v>
      </c>
      <c r="E929" s="1451" t="s">
        <v>5951</v>
      </c>
      <c r="F929" s="1452">
        <v>205613</v>
      </c>
    </row>
    <row r="930" spans="1:6" ht="14.5" x14ac:dyDescent="0.2">
      <c r="A930" s="1452" t="s">
        <v>2850</v>
      </c>
      <c r="B930" s="1452" t="s">
        <v>2860</v>
      </c>
      <c r="C930" s="1452" t="s">
        <v>2848</v>
      </c>
      <c r="D930" s="1452" t="s">
        <v>2859</v>
      </c>
      <c r="E930" s="1451" t="s">
        <v>5952</v>
      </c>
      <c r="F930" s="1452">
        <v>205621</v>
      </c>
    </row>
    <row r="931" spans="1:6" ht="14.5" x14ac:dyDescent="0.2">
      <c r="A931" s="1452" t="s">
        <v>2850</v>
      </c>
      <c r="B931" s="1452" t="s">
        <v>2858</v>
      </c>
      <c r="C931" s="1452" t="s">
        <v>2848</v>
      </c>
      <c r="D931" s="1452" t="s">
        <v>2857</v>
      </c>
      <c r="E931" s="1451" t="s">
        <v>5953</v>
      </c>
      <c r="F931" s="1452">
        <v>205630</v>
      </c>
    </row>
    <row r="932" spans="1:6" ht="14.5" x14ac:dyDescent="0.2">
      <c r="A932" s="1452" t="s">
        <v>2850</v>
      </c>
      <c r="B932" s="1452" t="s">
        <v>2856</v>
      </c>
      <c r="C932" s="1452" t="s">
        <v>2848</v>
      </c>
      <c r="D932" s="1452" t="s">
        <v>2855</v>
      </c>
      <c r="E932" s="1451" t="s">
        <v>5954</v>
      </c>
      <c r="F932" s="1452">
        <v>205834</v>
      </c>
    </row>
    <row r="933" spans="1:6" ht="14.5" x14ac:dyDescent="0.2">
      <c r="A933" s="1452" t="s">
        <v>2850</v>
      </c>
      <c r="B933" s="1452" t="s">
        <v>2854</v>
      </c>
      <c r="C933" s="1452" t="s">
        <v>2848</v>
      </c>
      <c r="D933" s="1452" t="s">
        <v>2853</v>
      </c>
      <c r="E933" s="1451" t="s">
        <v>5955</v>
      </c>
      <c r="F933" s="1452">
        <v>205885</v>
      </c>
    </row>
    <row r="934" spans="1:6" ht="14.5" x14ac:dyDescent="0.2">
      <c r="A934" s="1452" t="s">
        <v>2850</v>
      </c>
      <c r="B934" s="1452" t="s">
        <v>2852</v>
      </c>
      <c r="C934" s="1452" t="s">
        <v>2848</v>
      </c>
      <c r="D934" s="1452" t="s">
        <v>2851</v>
      </c>
      <c r="E934" s="1451" t="s">
        <v>5956</v>
      </c>
      <c r="F934" s="1452">
        <v>205907</v>
      </c>
    </row>
    <row r="935" spans="1:6" ht="14.5" x14ac:dyDescent="0.2">
      <c r="A935" s="1452" t="s">
        <v>2850</v>
      </c>
      <c r="B935" s="1452" t="s">
        <v>2849</v>
      </c>
      <c r="C935" s="1452" t="s">
        <v>2848</v>
      </c>
      <c r="D935" s="1452" t="s">
        <v>2847</v>
      </c>
      <c r="E935" s="1451" t="s">
        <v>5957</v>
      </c>
      <c r="F935" s="1452">
        <v>206024</v>
      </c>
    </row>
    <row r="936" spans="1:6" ht="14.5" x14ac:dyDescent="0.2">
      <c r="A936" s="1449" t="s">
        <v>2765</v>
      </c>
      <c r="B936" s="1450"/>
      <c r="C936" s="1450" t="s">
        <v>2763</v>
      </c>
      <c r="D936" s="1450"/>
      <c r="E936" s="1451" t="s">
        <v>2765</v>
      </c>
      <c r="F936" s="1449">
        <v>210005</v>
      </c>
    </row>
    <row r="937" spans="1:6" ht="14.5" x14ac:dyDescent="0.2">
      <c r="A937" s="1452" t="s">
        <v>2765</v>
      </c>
      <c r="B937" s="1452" t="s">
        <v>2846</v>
      </c>
      <c r="C937" s="1452" t="s">
        <v>2763</v>
      </c>
      <c r="D937" s="1452" t="s">
        <v>2845</v>
      </c>
      <c r="E937" s="1451" t="s">
        <v>5958</v>
      </c>
      <c r="F937" s="1452">
        <v>212016</v>
      </c>
    </row>
    <row r="938" spans="1:6" ht="14.5" x14ac:dyDescent="0.2">
      <c r="A938" s="1452" t="s">
        <v>2765</v>
      </c>
      <c r="B938" s="1452" t="s">
        <v>2844</v>
      </c>
      <c r="C938" s="1452" t="s">
        <v>2763</v>
      </c>
      <c r="D938" s="1452" t="s">
        <v>2843</v>
      </c>
      <c r="E938" s="1451" t="s">
        <v>5959</v>
      </c>
      <c r="F938" s="1452">
        <v>212024</v>
      </c>
    </row>
    <row r="939" spans="1:6" ht="14.5" x14ac:dyDescent="0.2">
      <c r="A939" s="1452" t="s">
        <v>2765</v>
      </c>
      <c r="B939" s="1452" t="s">
        <v>2842</v>
      </c>
      <c r="C939" s="1452" t="s">
        <v>2763</v>
      </c>
      <c r="D939" s="1452" t="s">
        <v>2841</v>
      </c>
      <c r="E939" s="1451" t="s">
        <v>5960</v>
      </c>
      <c r="F939" s="1452">
        <v>212032</v>
      </c>
    </row>
    <row r="940" spans="1:6" ht="14.5" x14ac:dyDescent="0.2">
      <c r="A940" s="1452" t="s">
        <v>2765</v>
      </c>
      <c r="B940" s="1452" t="s">
        <v>2840</v>
      </c>
      <c r="C940" s="1452" t="s">
        <v>2763</v>
      </c>
      <c r="D940" s="1452" t="s">
        <v>2839</v>
      </c>
      <c r="E940" s="1451" t="s">
        <v>5961</v>
      </c>
      <c r="F940" s="1452">
        <v>212041</v>
      </c>
    </row>
    <row r="941" spans="1:6" ht="14.5" x14ac:dyDescent="0.2">
      <c r="A941" s="1452" t="s">
        <v>2765</v>
      </c>
      <c r="B941" s="1452" t="s">
        <v>2838</v>
      </c>
      <c r="C941" s="1452" t="s">
        <v>2763</v>
      </c>
      <c r="D941" s="1452" t="s">
        <v>2837</v>
      </c>
      <c r="E941" s="1451" t="s">
        <v>5962</v>
      </c>
      <c r="F941" s="1452">
        <v>212059</v>
      </c>
    </row>
    <row r="942" spans="1:6" ht="14.5" x14ac:dyDescent="0.2">
      <c r="A942" s="1452" t="s">
        <v>2765</v>
      </c>
      <c r="B942" s="1452" t="s">
        <v>2836</v>
      </c>
      <c r="C942" s="1452" t="s">
        <v>2763</v>
      </c>
      <c r="D942" s="1452" t="s">
        <v>2835</v>
      </c>
      <c r="E942" s="1451" t="s">
        <v>5963</v>
      </c>
      <c r="F942" s="1452">
        <v>212067</v>
      </c>
    </row>
    <row r="943" spans="1:6" ht="14.5" x14ac:dyDescent="0.2">
      <c r="A943" s="1452" t="s">
        <v>2765</v>
      </c>
      <c r="B943" s="1452" t="s">
        <v>2834</v>
      </c>
      <c r="C943" s="1452" t="s">
        <v>2763</v>
      </c>
      <c r="D943" s="1452" t="s">
        <v>2833</v>
      </c>
      <c r="E943" s="1451" t="s">
        <v>5964</v>
      </c>
      <c r="F943" s="1452">
        <v>212075</v>
      </c>
    </row>
    <row r="944" spans="1:6" ht="14.5" x14ac:dyDescent="0.2">
      <c r="A944" s="1452" t="s">
        <v>2765</v>
      </c>
      <c r="B944" s="1452" t="s">
        <v>2832</v>
      </c>
      <c r="C944" s="1452" t="s">
        <v>2763</v>
      </c>
      <c r="D944" s="1452" t="s">
        <v>2831</v>
      </c>
      <c r="E944" s="1451" t="s">
        <v>5965</v>
      </c>
      <c r="F944" s="1452">
        <v>212083</v>
      </c>
    </row>
    <row r="945" spans="1:6" ht="14.5" x14ac:dyDescent="0.2">
      <c r="A945" s="1452" t="s">
        <v>2765</v>
      </c>
      <c r="B945" s="1452" t="s">
        <v>2830</v>
      </c>
      <c r="C945" s="1452" t="s">
        <v>2763</v>
      </c>
      <c r="D945" s="1452" t="s">
        <v>2829</v>
      </c>
      <c r="E945" s="1451" t="s">
        <v>5966</v>
      </c>
      <c r="F945" s="1452">
        <v>212091</v>
      </c>
    </row>
    <row r="946" spans="1:6" ht="14.5" x14ac:dyDescent="0.2">
      <c r="A946" s="1452" t="s">
        <v>2765</v>
      </c>
      <c r="B946" s="1452" t="s">
        <v>2828</v>
      </c>
      <c r="C946" s="1452" t="s">
        <v>2763</v>
      </c>
      <c r="D946" s="1452" t="s">
        <v>2827</v>
      </c>
      <c r="E946" s="1451" t="s">
        <v>5967</v>
      </c>
      <c r="F946" s="1452">
        <v>212105</v>
      </c>
    </row>
    <row r="947" spans="1:6" ht="14.5" x14ac:dyDescent="0.2">
      <c r="A947" s="1452" t="s">
        <v>2765</v>
      </c>
      <c r="B947" s="1452" t="s">
        <v>2826</v>
      </c>
      <c r="C947" s="1452" t="s">
        <v>2763</v>
      </c>
      <c r="D947" s="1452" t="s">
        <v>2825</v>
      </c>
      <c r="E947" s="1451" t="s">
        <v>5968</v>
      </c>
      <c r="F947" s="1452">
        <v>212113</v>
      </c>
    </row>
    <row r="948" spans="1:6" ht="14.5" x14ac:dyDescent="0.2">
      <c r="A948" s="1452" t="s">
        <v>2765</v>
      </c>
      <c r="B948" s="1452" t="s">
        <v>2824</v>
      </c>
      <c r="C948" s="1452" t="s">
        <v>2763</v>
      </c>
      <c r="D948" s="1452" t="s">
        <v>2823</v>
      </c>
      <c r="E948" s="1451" t="s">
        <v>5969</v>
      </c>
      <c r="F948" s="1452">
        <v>212121</v>
      </c>
    </row>
    <row r="949" spans="1:6" ht="14.5" x14ac:dyDescent="0.2">
      <c r="A949" s="1452" t="s">
        <v>2765</v>
      </c>
      <c r="B949" s="1452" t="s">
        <v>2822</v>
      </c>
      <c r="C949" s="1452" t="s">
        <v>2763</v>
      </c>
      <c r="D949" s="1452" t="s">
        <v>2821</v>
      </c>
      <c r="E949" s="1451" t="s">
        <v>5970</v>
      </c>
      <c r="F949" s="1452">
        <v>212130</v>
      </c>
    </row>
    <row r="950" spans="1:6" ht="14.5" x14ac:dyDescent="0.2">
      <c r="A950" s="1452" t="s">
        <v>2765</v>
      </c>
      <c r="B950" s="1452" t="s">
        <v>2820</v>
      </c>
      <c r="C950" s="1452" t="s">
        <v>2763</v>
      </c>
      <c r="D950" s="1452" t="s">
        <v>2819</v>
      </c>
      <c r="E950" s="1451" t="s">
        <v>5971</v>
      </c>
      <c r="F950" s="1452">
        <v>212148</v>
      </c>
    </row>
    <row r="951" spans="1:6" ht="14.5" x14ac:dyDescent="0.2">
      <c r="A951" s="1452" t="s">
        <v>2765</v>
      </c>
      <c r="B951" s="1452" t="s">
        <v>2818</v>
      </c>
      <c r="C951" s="1452" t="s">
        <v>2763</v>
      </c>
      <c r="D951" s="1452" t="s">
        <v>2817</v>
      </c>
      <c r="E951" s="1451" t="s">
        <v>5972</v>
      </c>
      <c r="F951" s="1452">
        <v>212156</v>
      </c>
    </row>
    <row r="952" spans="1:6" ht="14.5" x14ac:dyDescent="0.2">
      <c r="A952" s="1452" t="s">
        <v>2765</v>
      </c>
      <c r="B952" s="1452" t="s">
        <v>2816</v>
      </c>
      <c r="C952" s="1452" t="s">
        <v>2763</v>
      </c>
      <c r="D952" s="1452" t="s">
        <v>2815</v>
      </c>
      <c r="E952" s="1451" t="s">
        <v>5973</v>
      </c>
      <c r="F952" s="1452">
        <v>212164</v>
      </c>
    </row>
    <row r="953" spans="1:6" ht="14.5" x14ac:dyDescent="0.2">
      <c r="A953" s="1452" t="s">
        <v>2765</v>
      </c>
      <c r="B953" s="1452" t="s">
        <v>2814</v>
      </c>
      <c r="C953" s="1452" t="s">
        <v>2763</v>
      </c>
      <c r="D953" s="1452" t="s">
        <v>2813</v>
      </c>
      <c r="E953" s="1451" t="s">
        <v>5974</v>
      </c>
      <c r="F953" s="1452">
        <v>212172</v>
      </c>
    </row>
    <row r="954" spans="1:6" ht="14.5" x14ac:dyDescent="0.2">
      <c r="A954" s="1452" t="s">
        <v>2765</v>
      </c>
      <c r="B954" s="1452" t="s">
        <v>2812</v>
      </c>
      <c r="C954" s="1452" t="s">
        <v>2763</v>
      </c>
      <c r="D954" s="1452" t="s">
        <v>2811</v>
      </c>
      <c r="E954" s="1451" t="s">
        <v>5975</v>
      </c>
      <c r="F954" s="1452">
        <v>212181</v>
      </c>
    </row>
    <row r="955" spans="1:6" ht="14.5" x14ac:dyDescent="0.2">
      <c r="A955" s="1452" t="s">
        <v>2765</v>
      </c>
      <c r="B955" s="1452" t="s">
        <v>2810</v>
      </c>
      <c r="C955" s="1452" t="s">
        <v>2763</v>
      </c>
      <c r="D955" s="1452" t="s">
        <v>5976</v>
      </c>
      <c r="E955" s="1451" t="s">
        <v>5977</v>
      </c>
      <c r="F955" s="1452">
        <v>212199</v>
      </c>
    </row>
    <row r="956" spans="1:6" ht="14.5" x14ac:dyDescent="0.2">
      <c r="A956" s="1452" t="s">
        <v>2765</v>
      </c>
      <c r="B956" s="1452" t="s">
        <v>2809</v>
      </c>
      <c r="C956" s="1452" t="s">
        <v>2763</v>
      </c>
      <c r="D956" s="1452" t="s">
        <v>2808</v>
      </c>
      <c r="E956" s="1451" t="s">
        <v>5978</v>
      </c>
      <c r="F956" s="1452">
        <v>212202</v>
      </c>
    </row>
    <row r="957" spans="1:6" ht="14.5" x14ac:dyDescent="0.2">
      <c r="A957" s="1452" t="s">
        <v>2765</v>
      </c>
      <c r="B957" s="1452" t="s">
        <v>2807</v>
      </c>
      <c r="C957" s="1452" t="s">
        <v>2763</v>
      </c>
      <c r="D957" s="1452" t="s">
        <v>2806</v>
      </c>
      <c r="E957" s="1451" t="s">
        <v>5979</v>
      </c>
      <c r="F957" s="1452">
        <v>212211</v>
      </c>
    </row>
    <row r="958" spans="1:6" ht="14.5" x14ac:dyDescent="0.2">
      <c r="A958" s="1452" t="s">
        <v>2765</v>
      </c>
      <c r="B958" s="1452" t="s">
        <v>2805</v>
      </c>
      <c r="C958" s="1452" t="s">
        <v>2763</v>
      </c>
      <c r="D958" s="1452" t="s">
        <v>2804</v>
      </c>
      <c r="E958" s="1451" t="s">
        <v>5980</v>
      </c>
      <c r="F958" s="1452">
        <v>213021</v>
      </c>
    </row>
    <row r="959" spans="1:6" ht="14.5" x14ac:dyDescent="0.2">
      <c r="A959" s="1452" t="s">
        <v>2765</v>
      </c>
      <c r="B959" s="1452" t="s">
        <v>2803</v>
      </c>
      <c r="C959" s="1452" t="s">
        <v>2763</v>
      </c>
      <c r="D959" s="1452" t="s">
        <v>2802</v>
      </c>
      <c r="E959" s="1451" t="s">
        <v>5981</v>
      </c>
      <c r="F959" s="1452">
        <v>213039</v>
      </c>
    </row>
    <row r="960" spans="1:6" ht="14.5" x14ac:dyDescent="0.2">
      <c r="A960" s="1452" t="s">
        <v>2765</v>
      </c>
      <c r="B960" s="1452" t="s">
        <v>2801</v>
      </c>
      <c r="C960" s="1452" t="s">
        <v>2763</v>
      </c>
      <c r="D960" s="1452" t="s">
        <v>2800</v>
      </c>
      <c r="E960" s="1451" t="s">
        <v>5982</v>
      </c>
      <c r="F960" s="1452">
        <v>213411</v>
      </c>
    </row>
    <row r="961" spans="1:6" ht="14.5" x14ac:dyDescent="0.2">
      <c r="A961" s="1452" t="s">
        <v>2765</v>
      </c>
      <c r="B961" s="1452" t="s">
        <v>2799</v>
      </c>
      <c r="C961" s="1452" t="s">
        <v>2763</v>
      </c>
      <c r="D961" s="1452" t="s">
        <v>2798</v>
      </c>
      <c r="E961" s="1451" t="s">
        <v>5983</v>
      </c>
      <c r="F961" s="1452">
        <v>213616</v>
      </c>
    </row>
    <row r="962" spans="1:6" ht="14.5" x14ac:dyDescent="0.2">
      <c r="A962" s="1452" t="s">
        <v>2765</v>
      </c>
      <c r="B962" s="1452" t="s">
        <v>2797</v>
      </c>
      <c r="C962" s="1452" t="s">
        <v>2763</v>
      </c>
      <c r="D962" s="1452" t="s">
        <v>2796</v>
      </c>
      <c r="E962" s="1451" t="s">
        <v>5984</v>
      </c>
      <c r="F962" s="1452">
        <v>213624</v>
      </c>
    </row>
    <row r="963" spans="1:6" ht="14.5" x14ac:dyDescent="0.2">
      <c r="A963" s="1452" t="s">
        <v>2765</v>
      </c>
      <c r="B963" s="1452" t="s">
        <v>2795</v>
      </c>
      <c r="C963" s="1452" t="s">
        <v>2763</v>
      </c>
      <c r="D963" s="1452" t="s">
        <v>2794</v>
      </c>
      <c r="E963" s="1451" t="s">
        <v>5985</v>
      </c>
      <c r="F963" s="1452">
        <v>213811</v>
      </c>
    </row>
    <row r="964" spans="1:6" ht="14.5" x14ac:dyDescent="0.2">
      <c r="A964" s="1452" t="s">
        <v>2765</v>
      </c>
      <c r="B964" s="1452" t="s">
        <v>2793</v>
      </c>
      <c r="C964" s="1452" t="s">
        <v>2763</v>
      </c>
      <c r="D964" s="1452" t="s">
        <v>2792</v>
      </c>
      <c r="E964" s="1451" t="s">
        <v>5986</v>
      </c>
      <c r="F964" s="1452">
        <v>213829</v>
      </c>
    </row>
    <row r="965" spans="1:6" ht="14.5" x14ac:dyDescent="0.2">
      <c r="A965" s="1452" t="s">
        <v>2765</v>
      </c>
      <c r="B965" s="1452" t="s">
        <v>2791</v>
      </c>
      <c r="C965" s="1452" t="s">
        <v>2763</v>
      </c>
      <c r="D965" s="1452" t="s">
        <v>2790</v>
      </c>
      <c r="E965" s="1451" t="s">
        <v>5987</v>
      </c>
      <c r="F965" s="1452">
        <v>213837</v>
      </c>
    </row>
    <row r="966" spans="1:6" ht="14.5" x14ac:dyDescent="0.2">
      <c r="A966" s="1452" t="s">
        <v>2765</v>
      </c>
      <c r="B966" s="1452" t="s">
        <v>2789</v>
      </c>
      <c r="C966" s="1452" t="s">
        <v>2763</v>
      </c>
      <c r="D966" s="1452" t="s">
        <v>2788</v>
      </c>
      <c r="E966" s="1451" t="s">
        <v>5988</v>
      </c>
      <c r="F966" s="1452">
        <v>214019</v>
      </c>
    </row>
    <row r="967" spans="1:6" ht="14.5" x14ac:dyDescent="0.2">
      <c r="A967" s="1452" t="s">
        <v>2765</v>
      </c>
      <c r="B967" s="1452" t="s">
        <v>2787</v>
      </c>
      <c r="C967" s="1452" t="s">
        <v>2763</v>
      </c>
      <c r="D967" s="1452" t="s">
        <v>2786</v>
      </c>
      <c r="E967" s="1451" t="s">
        <v>5989</v>
      </c>
      <c r="F967" s="1452">
        <v>214035</v>
      </c>
    </row>
    <row r="968" spans="1:6" ht="14.5" x14ac:dyDescent="0.2">
      <c r="A968" s="1452" t="s">
        <v>2765</v>
      </c>
      <c r="B968" s="1452" t="s">
        <v>2785</v>
      </c>
      <c r="C968" s="1452" t="s">
        <v>2763</v>
      </c>
      <c r="D968" s="1452" t="s">
        <v>2784</v>
      </c>
      <c r="E968" s="1451" t="s">
        <v>5990</v>
      </c>
      <c r="F968" s="1452">
        <v>214043</v>
      </c>
    </row>
    <row r="969" spans="1:6" ht="14.5" x14ac:dyDescent="0.2">
      <c r="A969" s="1452" t="s">
        <v>2765</v>
      </c>
      <c r="B969" s="1452" t="s">
        <v>2783</v>
      </c>
      <c r="C969" s="1452" t="s">
        <v>2763</v>
      </c>
      <c r="D969" s="1452" t="s">
        <v>2782</v>
      </c>
      <c r="E969" s="1451" t="s">
        <v>5991</v>
      </c>
      <c r="F969" s="1452">
        <v>214213</v>
      </c>
    </row>
    <row r="970" spans="1:6" ht="14.5" x14ac:dyDescent="0.2">
      <c r="A970" s="1452" t="s">
        <v>2765</v>
      </c>
      <c r="B970" s="1452" t="s">
        <v>2781</v>
      </c>
      <c r="C970" s="1452" t="s">
        <v>2763</v>
      </c>
      <c r="D970" s="1452" t="s">
        <v>2780</v>
      </c>
      <c r="E970" s="1451" t="s">
        <v>5992</v>
      </c>
      <c r="F970" s="1452">
        <v>215015</v>
      </c>
    </row>
    <row r="971" spans="1:6" ht="14.5" x14ac:dyDescent="0.2">
      <c r="A971" s="1452" t="s">
        <v>2765</v>
      </c>
      <c r="B971" s="1452" t="s">
        <v>2779</v>
      </c>
      <c r="C971" s="1452" t="s">
        <v>2763</v>
      </c>
      <c r="D971" s="1452" t="s">
        <v>2778</v>
      </c>
      <c r="E971" s="1451" t="s">
        <v>5993</v>
      </c>
      <c r="F971" s="1452">
        <v>215023</v>
      </c>
    </row>
    <row r="972" spans="1:6" ht="14.5" x14ac:dyDescent="0.2">
      <c r="A972" s="1452" t="s">
        <v>2765</v>
      </c>
      <c r="B972" s="1452" t="s">
        <v>2777</v>
      </c>
      <c r="C972" s="1452" t="s">
        <v>2763</v>
      </c>
      <c r="D972" s="1452" t="s">
        <v>2776</v>
      </c>
      <c r="E972" s="1451" t="s">
        <v>5994</v>
      </c>
      <c r="F972" s="1452">
        <v>215031</v>
      </c>
    </row>
    <row r="973" spans="1:6" ht="14.5" x14ac:dyDescent="0.2">
      <c r="A973" s="1452" t="s">
        <v>2765</v>
      </c>
      <c r="B973" s="1452" t="s">
        <v>2775</v>
      </c>
      <c r="C973" s="1452" t="s">
        <v>2763</v>
      </c>
      <c r="D973" s="1452" t="s">
        <v>2774</v>
      </c>
      <c r="E973" s="1451" t="s">
        <v>5995</v>
      </c>
      <c r="F973" s="1452">
        <v>215040</v>
      </c>
    </row>
    <row r="974" spans="1:6" ht="14.5" x14ac:dyDescent="0.2">
      <c r="A974" s="1452" t="s">
        <v>2765</v>
      </c>
      <c r="B974" s="1452" t="s">
        <v>2773</v>
      </c>
      <c r="C974" s="1452" t="s">
        <v>2763</v>
      </c>
      <c r="D974" s="1452" t="s">
        <v>2772</v>
      </c>
      <c r="E974" s="1451" t="s">
        <v>5996</v>
      </c>
      <c r="F974" s="1452">
        <v>215058</v>
      </c>
    </row>
    <row r="975" spans="1:6" ht="14.5" x14ac:dyDescent="0.2">
      <c r="A975" s="1452" t="s">
        <v>2765</v>
      </c>
      <c r="B975" s="1452" t="s">
        <v>2771</v>
      </c>
      <c r="C975" s="1452" t="s">
        <v>2763</v>
      </c>
      <c r="D975" s="1452" t="s">
        <v>2770</v>
      </c>
      <c r="E975" s="1451" t="s">
        <v>5997</v>
      </c>
      <c r="F975" s="1452">
        <v>215066</v>
      </c>
    </row>
    <row r="976" spans="1:6" ht="14.5" x14ac:dyDescent="0.2">
      <c r="A976" s="1452" t="s">
        <v>2765</v>
      </c>
      <c r="B976" s="1452" t="s">
        <v>2769</v>
      </c>
      <c r="C976" s="1452" t="s">
        <v>2763</v>
      </c>
      <c r="D976" s="1452" t="s">
        <v>2768</v>
      </c>
      <c r="E976" s="1451" t="s">
        <v>5998</v>
      </c>
      <c r="F976" s="1452">
        <v>215074</v>
      </c>
    </row>
    <row r="977" spans="1:6" ht="14.5" x14ac:dyDescent="0.2">
      <c r="A977" s="1452" t="s">
        <v>2765</v>
      </c>
      <c r="B977" s="1452" t="s">
        <v>2767</v>
      </c>
      <c r="C977" s="1452" t="s">
        <v>2763</v>
      </c>
      <c r="D977" s="1452" t="s">
        <v>2766</v>
      </c>
      <c r="E977" s="1451" t="s">
        <v>5999</v>
      </c>
      <c r="F977" s="1452">
        <v>215210</v>
      </c>
    </row>
    <row r="978" spans="1:6" ht="14.5" x14ac:dyDescent="0.2">
      <c r="A978" s="1452" t="s">
        <v>2765</v>
      </c>
      <c r="B978" s="1452" t="s">
        <v>2764</v>
      </c>
      <c r="C978" s="1452" t="s">
        <v>2763</v>
      </c>
      <c r="D978" s="1452" t="s">
        <v>2762</v>
      </c>
      <c r="E978" s="1451" t="s">
        <v>6000</v>
      </c>
      <c r="F978" s="1452">
        <v>216046</v>
      </c>
    </row>
    <row r="979" spans="1:6" ht="14.5" x14ac:dyDescent="0.2">
      <c r="A979" s="1449" t="s">
        <v>2694</v>
      </c>
      <c r="B979" s="1450"/>
      <c r="C979" s="1450" t="s">
        <v>2692</v>
      </c>
      <c r="D979" s="1450"/>
      <c r="E979" s="1451" t="s">
        <v>2694</v>
      </c>
      <c r="F979" s="1449">
        <v>220001</v>
      </c>
    </row>
    <row r="980" spans="1:6" ht="14.5" x14ac:dyDescent="0.2">
      <c r="A980" s="1452" t="s">
        <v>2694</v>
      </c>
      <c r="B980" s="1452" t="s">
        <v>2761</v>
      </c>
      <c r="C980" s="1452" t="s">
        <v>2692</v>
      </c>
      <c r="D980" s="1452" t="s">
        <v>2760</v>
      </c>
      <c r="E980" s="1451" t="s">
        <v>6001</v>
      </c>
      <c r="F980" s="1452">
        <v>221007</v>
      </c>
    </row>
    <row r="981" spans="1:6" ht="14.5" x14ac:dyDescent="0.2">
      <c r="A981" s="1452" t="s">
        <v>2694</v>
      </c>
      <c r="B981" s="1452" t="s">
        <v>2759</v>
      </c>
      <c r="C981" s="1452" t="s">
        <v>2692</v>
      </c>
      <c r="D981" s="1452" t="s">
        <v>2758</v>
      </c>
      <c r="E981" s="1451" t="s">
        <v>6002</v>
      </c>
      <c r="F981" s="1452">
        <v>221309</v>
      </c>
    </row>
    <row r="982" spans="1:6" ht="14.5" x14ac:dyDescent="0.2">
      <c r="A982" s="1452" t="s">
        <v>2694</v>
      </c>
      <c r="B982" s="1452" t="s">
        <v>2757</v>
      </c>
      <c r="C982" s="1452" t="s">
        <v>2692</v>
      </c>
      <c r="D982" s="1452" t="s">
        <v>2756</v>
      </c>
      <c r="E982" s="1451" t="s">
        <v>6003</v>
      </c>
      <c r="F982" s="1452">
        <v>222038</v>
      </c>
    </row>
    <row r="983" spans="1:6" ht="14.5" x14ac:dyDescent="0.2">
      <c r="A983" s="1452" t="s">
        <v>2694</v>
      </c>
      <c r="B983" s="1452" t="s">
        <v>2755</v>
      </c>
      <c r="C983" s="1452" t="s">
        <v>2692</v>
      </c>
      <c r="D983" s="1452" t="s">
        <v>2754</v>
      </c>
      <c r="E983" s="1451" t="s">
        <v>6004</v>
      </c>
      <c r="F983" s="1452">
        <v>222054</v>
      </c>
    </row>
    <row r="984" spans="1:6" ht="14.5" x14ac:dyDescent="0.2">
      <c r="A984" s="1452" t="s">
        <v>2694</v>
      </c>
      <c r="B984" s="1452" t="s">
        <v>2753</v>
      </c>
      <c r="C984" s="1452" t="s">
        <v>2692</v>
      </c>
      <c r="D984" s="1452" t="s">
        <v>2752</v>
      </c>
      <c r="E984" s="1451" t="s">
        <v>6005</v>
      </c>
      <c r="F984" s="1452">
        <v>222062</v>
      </c>
    </row>
    <row r="985" spans="1:6" ht="14.5" x14ac:dyDescent="0.2">
      <c r="A985" s="1452" t="s">
        <v>2694</v>
      </c>
      <c r="B985" s="1452" t="s">
        <v>2751</v>
      </c>
      <c r="C985" s="1452" t="s">
        <v>2692</v>
      </c>
      <c r="D985" s="1452" t="s">
        <v>2750</v>
      </c>
      <c r="E985" s="1451" t="s">
        <v>6006</v>
      </c>
      <c r="F985" s="1452">
        <v>222071</v>
      </c>
    </row>
    <row r="986" spans="1:6" ht="14.5" x14ac:dyDescent="0.2">
      <c r="A986" s="1452" t="s">
        <v>2694</v>
      </c>
      <c r="B986" s="1452" t="s">
        <v>2749</v>
      </c>
      <c r="C986" s="1452" t="s">
        <v>2692</v>
      </c>
      <c r="D986" s="1452" t="s">
        <v>2748</v>
      </c>
      <c r="E986" s="1451" t="s">
        <v>6007</v>
      </c>
      <c r="F986" s="1452">
        <v>222089</v>
      </c>
    </row>
    <row r="987" spans="1:6" ht="14.5" x14ac:dyDescent="0.2">
      <c r="A987" s="1452" t="s">
        <v>2694</v>
      </c>
      <c r="B987" s="1452" t="s">
        <v>2747</v>
      </c>
      <c r="C987" s="1452" t="s">
        <v>2692</v>
      </c>
      <c r="D987" s="1452" t="s">
        <v>2746</v>
      </c>
      <c r="E987" s="1451" t="s">
        <v>6008</v>
      </c>
      <c r="F987" s="1452">
        <v>222097</v>
      </c>
    </row>
    <row r="988" spans="1:6" ht="14.5" x14ac:dyDescent="0.2">
      <c r="A988" s="1452" t="s">
        <v>2694</v>
      </c>
      <c r="B988" s="1452" t="s">
        <v>2745</v>
      </c>
      <c r="C988" s="1452" t="s">
        <v>2692</v>
      </c>
      <c r="D988" s="1452" t="s">
        <v>2744</v>
      </c>
      <c r="E988" s="1451" t="s">
        <v>6009</v>
      </c>
      <c r="F988" s="1452">
        <v>222101</v>
      </c>
    </row>
    <row r="989" spans="1:6" ht="14.5" x14ac:dyDescent="0.2">
      <c r="A989" s="1452" t="s">
        <v>2694</v>
      </c>
      <c r="B989" s="1452" t="s">
        <v>2743</v>
      </c>
      <c r="C989" s="1452" t="s">
        <v>2692</v>
      </c>
      <c r="D989" s="1452" t="s">
        <v>2742</v>
      </c>
      <c r="E989" s="1451" t="s">
        <v>6010</v>
      </c>
      <c r="F989" s="1452">
        <v>222119</v>
      </c>
    </row>
    <row r="990" spans="1:6" ht="14.5" x14ac:dyDescent="0.2">
      <c r="A990" s="1452" t="s">
        <v>2694</v>
      </c>
      <c r="B990" s="1452" t="s">
        <v>2741</v>
      </c>
      <c r="C990" s="1452" t="s">
        <v>2692</v>
      </c>
      <c r="D990" s="1452" t="s">
        <v>2740</v>
      </c>
      <c r="E990" s="1451" t="s">
        <v>6011</v>
      </c>
      <c r="F990" s="1452">
        <v>222127</v>
      </c>
    </row>
    <row r="991" spans="1:6" ht="14.5" x14ac:dyDescent="0.2">
      <c r="A991" s="1452" t="s">
        <v>2694</v>
      </c>
      <c r="B991" s="1452" t="s">
        <v>2739</v>
      </c>
      <c r="C991" s="1452" t="s">
        <v>2692</v>
      </c>
      <c r="D991" s="1452" t="s">
        <v>2738</v>
      </c>
      <c r="E991" s="1451" t="s">
        <v>6012</v>
      </c>
      <c r="F991" s="1452">
        <v>222135</v>
      </c>
    </row>
    <row r="992" spans="1:6" ht="14.5" x14ac:dyDescent="0.2">
      <c r="A992" s="1452" t="s">
        <v>2694</v>
      </c>
      <c r="B992" s="1452" t="s">
        <v>2737</v>
      </c>
      <c r="C992" s="1452" t="s">
        <v>2692</v>
      </c>
      <c r="D992" s="1452" t="s">
        <v>2736</v>
      </c>
      <c r="E992" s="1451" t="s">
        <v>6013</v>
      </c>
      <c r="F992" s="1452">
        <v>222143</v>
      </c>
    </row>
    <row r="993" spans="1:6" ht="14.5" x14ac:dyDescent="0.2">
      <c r="A993" s="1452" t="s">
        <v>2694</v>
      </c>
      <c r="B993" s="1452" t="s">
        <v>2735</v>
      </c>
      <c r="C993" s="1452" t="s">
        <v>2692</v>
      </c>
      <c r="D993" s="1452" t="s">
        <v>2734</v>
      </c>
      <c r="E993" s="1451" t="s">
        <v>6014</v>
      </c>
      <c r="F993" s="1452">
        <v>222151</v>
      </c>
    </row>
    <row r="994" spans="1:6" ht="14.5" x14ac:dyDescent="0.2">
      <c r="A994" s="1452" t="s">
        <v>2694</v>
      </c>
      <c r="B994" s="1452" t="s">
        <v>2733</v>
      </c>
      <c r="C994" s="1452" t="s">
        <v>2692</v>
      </c>
      <c r="D994" s="1452" t="s">
        <v>2732</v>
      </c>
      <c r="E994" s="1451" t="s">
        <v>6015</v>
      </c>
      <c r="F994" s="1452">
        <v>222160</v>
      </c>
    </row>
    <row r="995" spans="1:6" ht="14.5" x14ac:dyDescent="0.2">
      <c r="A995" s="1452" t="s">
        <v>2694</v>
      </c>
      <c r="B995" s="1452" t="s">
        <v>2731</v>
      </c>
      <c r="C995" s="1452" t="s">
        <v>2692</v>
      </c>
      <c r="D995" s="1452" t="s">
        <v>2730</v>
      </c>
      <c r="E995" s="1451" t="s">
        <v>6016</v>
      </c>
      <c r="F995" s="1452">
        <v>222194</v>
      </c>
    </row>
    <row r="996" spans="1:6" ht="14.5" x14ac:dyDescent="0.2">
      <c r="A996" s="1452" t="s">
        <v>2694</v>
      </c>
      <c r="B996" s="1452" t="s">
        <v>2729</v>
      </c>
      <c r="C996" s="1452" t="s">
        <v>2692</v>
      </c>
      <c r="D996" s="1452" t="s">
        <v>2728</v>
      </c>
      <c r="E996" s="1451" t="s">
        <v>6017</v>
      </c>
      <c r="F996" s="1452">
        <v>222208</v>
      </c>
    </row>
    <row r="997" spans="1:6" ht="14.5" x14ac:dyDescent="0.2">
      <c r="A997" s="1452" t="s">
        <v>2694</v>
      </c>
      <c r="B997" s="1452" t="s">
        <v>2727</v>
      </c>
      <c r="C997" s="1452" t="s">
        <v>2692</v>
      </c>
      <c r="D997" s="1452" t="s">
        <v>2726</v>
      </c>
      <c r="E997" s="1451" t="s">
        <v>6018</v>
      </c>
      <c r="F997" s="1452">
        <v>222216</v>
      </c>
    </row>
    <row r="998" spans="1:6" ht="14.5" x14ac:dyDescent="0.2">
      <c r="A998" s="1452" t="s">
        <v>2694</v>
      </c>
      <c r="B998" s="1452" t="s">
        <v>2725</v>
      </c>
      <c r="C998" s="1452" t="s">
        <v>2692</v>
      </c>
      <c r="D998" s="1452" t="s">
        <v>2724</v>
      </c>
      <c r="E998" s="1451" t="s">
        <v>6019</v>
      </c>
      <c r="F998" s="1452">
        <v>222224</v>
      </c>
    </row>
    <row r="999" spans="1:6" ht="14.5" x14ac:dyDescent="0.2">
      <c r="A999" s="1452" t="s">
        <v>2694</v>
      </c>
      <c r="B999" s="1452" t="s">
        <v>2723</v>
      </c>
      <c r="C999" s="1452" t="s">
        <v>2692</v>
      </c>
      <c r="D999" s="1452" t="s">
        <v>2722</v>
      </c>
      <c r="E999" s="1451" t="s">
        <v>6020</v>
      </c>
      <c r="F999" s="1452">
        <v>222232</v>
      </c>
    </row>
    <row r="1000" spans="1:6" ht="14.5" x14ac:dyDescent="0.2">
      <c r="A1000" s="1452" t="s">
        <v>2694</v>
      </c>
      <c r="B1000" s="1452" t="s">
        <v>2721</v>
      </c>
      <c r="C1000" s="1452" t="s">
        <v>2692</v>
      </c>
      <c r="D1000" s="1452" t="s">
        <v>2720</v>
      </c>
      <c r="E1000" s="1451" t="s">
        <v>6021</v>
      </c>
      <c r="F1000" s="1452">
        <v>222241</v>
      </c>
    </row>
    <row r="1001" spans="1:6" ht="14.5" x14ac:dyDescent="0.2">
      <c r="A1001" s="1452" t="s">
        <v>2694</v>
      </c>
      <c r="B1001" s="1452" t="s">
        <v>2719</v>
      </c>
      <c r="C1001" s="1452" t="s">
        <v>2692</v>
      </c>
      <c r="D1001" s="1452" t="s">
        <v>2718</v>
      </c>
      <c r="E1001" s="1451" t="s">
        <v>6022</v>
      </c>
      <c r="F1001" s="1452">
        <v>222259</v>
      </c>
    </row>
    <row r="1002" spans="1:6" ht="14.5" x14ac:dyDescent="0.2">
      <c r="A1002" s="1452" t="s">
        <v>2694</v>
      </c>
      <c r="B1002" s="1452" t="s">
        <v>2717</v>
      </c>
      <c r="C1002" s="1452" t="s">
        <v>2692</v>
      </c>
      <c r="D1002" s="1452" t="s">
        <v>2716</v>
      </c>
      <c r="E1002" s="1451" t="s">
        <v>6023</v>
      </c>
      <c r="F1002" s="1452">
        <v>222267</v>
      </c>
    </row>
    <row r="1003" spans="1:6" ht="14.5" x14ac:dyDescent="0.2">
      <c r="A1003" s="1452" t="s">
        <v>2694</v>
      </c>
      <c r="B1003" s="1452" t="s">
        <v>2715</v>
      </c>
      <c r="C1003" s="1452" t="s">
        <v>2692</v>
      </c>
      <c r="D1003" s="1452" t="s">
        <v>2714</v>
      </c>
      <c r="E1003" s="1451" t="s">
        <v>6024</v>
      </c>
      <c r="F1003" s="1452">
        <v>223018</v>
      </c>
    </row>
    <row r="1004" spans="1:6" ht="14.5" x14ac:dyDescent="0.2">
      <c r="A1004" s="1452" t="s">
        <v>2694</v>
      </c>
      <c r="B1004" s="1452" t="s">
        <v>2713</v>
      </c>
      <c r="C1004" s="1452" t="s">
        <v>2692</v>
      </c>
      <c r="D1004" s="1452" t="s">
        <v>2712</v>
      </c>
      <c r="E1004" s="1451" t="s">
        <v>6025</v>
      </c>
      <c r="F1004" s="1452">
        <v>223026</v>
      </c>
    </row>
    <row r="1005" spans="1:6" ht="14.5" x14ac:dyDescent="0.2">
      <c r="A1005" s="1452" t="s">
        <v>2694</v>
      </c>
      <c r="B1005" s="1452" t="s">
        <v>2711</v>
      </c>
      <c r="C1005" s="1452" t="s">
        <v>2692</v>
      </c>
      <c r="D1005" s="1452" t="s">
        <v>2710</v>
      </c>
      <c r="E1005" s="1451" t="s">
        <v>6026</v>
      </c>
      <c r="F1005" s="1452">
        <v>223042</v>
      </c>
    </row>
    <row r="1006" spans="1:6" ht="14.5" x14ac:dyDescent="0.2">
      <c r="A1006" s="1452" t="s">
        <v>2694</v>
      </c>
      <c r="B1006" s="1452" t="s">
        <v>2709</v>
      </c>
      <c r="C1006" s="1452" t="s">
        <v>2692</v>
      </c>
      <c r="D1006" s="1452" t="s">
        <v>2708</v>
      </c>
      <c r="E1006" s="1451" t="s">
        <v>6027</v>
      </c>
      <c r="F1006" s="1452">
        <v>223051</v>
      </c>
    </row>
    <row r="1007" spans="1:6" ht="14.5" x14ac:dyDescent="0.2">
      <c r="A1007" s="1452" t="s">
        <v>2694</v>
      </c>
      <c r="B1007" s="1452" t="s">
        <v>2707</v>
      </c>
      <c r="C1007" s="1452" t="s">
        <v>2692</v>
      </c>
      <c r="D1007" s="1452" t="s">
        <v>2706</v>
      </c>
      <c r="E1007" s="1451" t="s">
        <v>6028</v>
      </c>
      <c r="F1007" s="1452">
        <v>223069</v>
      </c>
    </row>
    <row r="1008" spans="1:6" ht="14.5" x14ac:dyDescent="0.2">
      <c r="A1008" s="1452" t="s">
        <v>2694</v>
      </c>
      <c r="B1008" s="1452" t="s">
        <v>2705</v>
      </c>
      <c r="C1008" s="1452" t="s">
        <v>2692</v>
      </c>
      <c r="D1008" s="1452" t="s">
        <v>2704</v>
      </c>
      <c r="E1008" s="1451" t="s">
        <v>6029</v>
      </c>
      <c r="F1008" s="1452">
        <v>223255</v>
      </c>
    </row>
    <row r="1009" spans="1:6" ht="14.5" x14ac:dyDescent="0.2">
      <c r="A1009" s="1452" t="s">
        <v>2694</v>
      </c>
      <c r="B1009" s="1452" t="s">
        <v>2703</v>
      </c>
      <c r="C1009" s="1452" t="s">
        <v>2692</v>
      </c>
      <c r="D1009" s="1452" t="s">
        <v>2702</v>
      </c>
      <c r="E1009" s="1451" t="s">
        <v>6030</v>
      </c>
      <c r="F1009" s="1452">
        <v>223417</v>
      </c>
    </row>
    <row r="1010" spans="1:6" ht="14.5" x14ac:dyDescent="0.2">
      <c r="A1010" s="1452" t="s">
        <v>2694</v>
      </c>
      <c r="B1010" s="1452" t="s">
        <v>2701</v>
      </c>
      <c r="C1010" s="1452" t="s">
        <v>2692</v>
      </c>
      <c r="D1010" s="1452" t="s">
        <v>2700</v>
      </c>
      <c r="E1010" s="1451" t="s">
        <v>6031</v>
      </c>
      <c r="F1010" s="1452">
        <v>223425</v>
      </c>
    </row>
    <row r="1011" spans="1:6" ht="14.5" x14ac:dyDescent="0.2">
      <c r="A1011" s="1452" t="s">
        <v>2694</v>
      </c>
      <c r="B1011" s="1452" t="s">
        <v>2699</v>
      </c>
      <c r="C1011" s="1452" t="s">
        <v>2692</v>
      </c>
      <c r="D1011" s="1452" t="s">
        <v>2698</v>
      </c>
      <c r="E1011" s="1451" t="s">
        <v>6032</v>
      </c>
      <c r="F1011" s="1452">
        <v>223441</v>
      </c>
    </row>
    <row r="1012" spans="1:6" ht="14.5" x14ac:dyDescent="0.2">
      <c r="A1012" s="1452" t="s">
        <v>2694</v>
      </c>
      <c r="B1012" s="1452" t="s">
        <v>2697</v>
      </c>
      <c r="C1012" s="1452" t="s">
        <v>2692</v>
      </c>
      <c r="D1012" s="1452" t="s">
        <v>2696</v>
      </c>
      <c r="E1012" s="1451" t="s">
        <v>6033</v>
      </c>
      <c r="F1012" s="1452">
        <v>224243</v>
      </c>
    </row>
    <row r="1013" spans="1:6" ht="14.5" x14ac:dyDescent="0.2">
      <c r="A1013" s="1452" t="s">
        <v>2694</v>
      </c>
      <c r="B1013" s="1452" t="s">
        <v>2695</v>
      </c>
      <c r="C1013" s="1452" t="s">
        <v>2692</v>
      </c>
      <c r="D1013" s="1452" t="s">
        <v>6034</v>
      </c>
      <c r="E1013" s="1451" t="s">
        <v>6035</v>
      </c>
      <c r="F1013" s="1452">
        <v>224294</v>
      </c>
    </row>
    <row r="1014" spans="1:6" ht="14.5" x14ac:dyDescent="0.2">
      <c r="A1014" s="1452" t="s">
        <v>2694</v>
      </c>
      <c r="B1014" s="1452" t="s">
        <v>2693</v>
      </c>
      <c r="C1014" s="1452" t="s">
        <v>2692</v>
      </c>
      <c r="D1014" s="1452" t="s">
        <v>2691</v>
      </c>
      <c r="E1014" s="1451" t="s">
        <v>6036</v>
      </c>
      <c r="F1014" s="1452">
        <v>224618</v>
      </c>
    </row>
    <row r="1015" spans="1:6" ht="14.5" x14ac:dyDescent="0.2">
      <c r="A1015" s="1449" t="s">
        <v>2592</v>
      </c>
      <c r="B1015" s="1450"/>
      <c r="C1015" s="1450" t="s">
        <v>2590</v>
      </c>
      <c r="D1015" s="1450"/>
      <c r="E1015" s="1451" t="s">
        <v>2592</v>
      </c>
      <c r="F1015" s="1449">
        <v>230006</v>
      </c>
    </row>
    <row r="1016" spans="1:6" ht="14.5" x14ac:dyDescent="0.2">
      <c r="A1016" s="1452" t="s">
        <v>2592</v>
      </c>
      <c r="B1016" s="1452" t="s">
        <v>2690</v>
      </c>
      <c r="C1016" s="1452" t="s">
        <v>2590</v>
      </c>
      <c r="D1016" s="1452" t="s">
        <v>2689</v>
      </c>
      <c r="E1016" s="1451" t="s">
        <v>6037</v>
      </c>
      <c r="F1016" s="1452">
        <v>231002</v>
      </c>
    </row>
    <row r="1017" spans="1:6" ht="14.5" x14ac:dyDescent="0.2">
      <c r="A1017" s="1452" t="s">
        <v>2592</v>
      </c>
      <c r="B1017" s="1452" t="s">
        <v>2688</v>
      </c>
      <c r="C1017" s="1452" t="s">
        <v>2590</v>
      </c>
      <c r="D1017" s="1452" t="s">
        <v>2687</v>
      </c>
      <c r="E1017" s="1451" t="s">
        <v>6038</v>
      </c>
      <c r="F1017" s="1452">
        <v>232017</v>
      </c>
    </row>
    <row r="1018" spans="1:6" ht="14.5" x14ac:dyDescent="0.2">
      <c r="A1018" s="1452" t="s">
        <v>2592</v>
      </c>
      <c r="B1018" s="1452" t="s">
        <v>2686</v>
      </c>
      <c r="C1018" s="1452" t="s">
        <v>2590</v>
      </c>
      <c r="D1018" s="1452" t="s">
        <v>2685</v>
      </c>
      <c r="E1018" s="1451" t="s">
        <v>6039</v>
      </c>
      <c r="F1018" s="1452">
        <v>232025</v>
      </c>
    </row>
    <row r="1019" spans="1:6" ht="14.5" x14ac:dyDescent="0.2">
      <c r="A1019" s="1452" t="s">
        <v>2592</v>
      </c>
      <c r="B1019" s="1452" t="s">
        <v>2684</v>
      </c>
      <c r="C1019" s="1452" t="s">
        <v>2590</v>
      </c>
      <c r="D1019" s="1452" t="s">
        <v>2683</v>
      </c>
      <c r="E1019" s="1451" t="s">
        <v>6040</v>
      </c>
      <c r="F1019" s="1452">
        <v>232033</v>
      </c>
    </row>
    <row r="1020" spans="1:6" ht="14.5" x14ac:dyDescent="0.2">
      <c r="A1020" s="1452" t="s">
        <v>2592</v>
      </c>
      <c r="B1020" s="1452" t="s">
        <v>2682</v>
      </c>
      <c r="C1020" s="1452" t="s">
        <v>2590</v>
      </c>
      <c r="D1020" s="1452" t="s">
        <v>2681</v>
      </c>
      <c r="E1020" s="1451" t="s">
        <v>6041</v>
      </c>
      <c r="F1020" s="1452">
        <v>232041</v>
      </c>
    </row>
    <row r="1021" spans="1:6" ht="14.5" x14ac:dyDescent="0.2">
      <c r="A1021" s="1452" t="s">
        <v>2592</v>
      </c>
      <c r="B1021" s="1452" t="s">
        <v>2680</v>
      </c>
      <c r="C1021" s="1452" t="s">
        <v>2590</v>
      </c>
      <c r="D1021" s="1452" t="s">
        <v>2679</v>
      </c>
      <c r="E1021" s="1451" t="s">
        <v>6042</v>
      </c>
      <c r="F1021" s="1452">
        <v>232050</v>
      </c>
    </row>
    <row r="1022" spans="1:6" ht="14.5" x14ac:dyDescent="0.2">
      <c r="A1022" s="1452" t="s">
        <v>2592</v>
      </c>
      <c r="B1022" s="1452" t="s">
        <v>2678</v>
      </c>
      <c r="C1022" s="1452" t="s">
        <v>2590</v>
      </c>
      <c r="D1022" s="1452" t="s">
        <v>2677</v>
      </c>
      <c r="E1022" s="1451" t="s">
        <v>6043</v>
      </c>
      <c r="F1022" s="1452">
        <v>232068</v>
      </c>
    </row>
    <row r="1023" spans="1:6" ht="14.5" x14ac:dyDescent="0.2">
      <c r="A1023" s="1452" t="s">
        <v>2592</v>
      </c>
      <c r="B1023" s="1452" t="s">
        <v>2676</v>
      </c>
      <c r="C1023" s="1452" t="s">
        <v>2590</v>
      </c>
      <c r="D1023" s="1452" t="s">
        <v>2675</v>
      </c>
      <c r="E1023" s="1451" t="s">
        <v>6044</v>
      </c>
      <c r="F1023" s="1452">
        <v>232076</v>
      </c>
    </row>
    <row r="1024" spans="1:6" ht="14.5" x14ac:dyDescent="0.2">
      <c r="A1024" s="1452" t="s">
        <v>2592</v>
      </c>
      <c r="B1024" s="1452" t="s">
        <v>2674</v>
      </c>
      <c r="C1024" s="1452" t="s">
        <v>2590</v>
      </c>
      <c r="D1024" s="1452" t="s">
        <v>1551</v>
      </c>
      <c r="E1024" s="1451" t="s">
        <v>6045</v>
      </c>
      <c r="F1024" s="1452">
        <v>232084</v>
      </c>
    </row>
    <row r="1025" spans="1:6" ht="14.5" x14ac:dyDescent="0.2">
      <c r="A1025" s="1452" t="s">
        <v>2592</v>
      </c>
      <c r="B1025" s="1452" t="s">
        <v>2673</v>
      </c>
      <c r="C1025" s="1452" t="s">
        <v>2590</v>
      </c>
      <c r="D1025" s="1452" t="s">
        <v>2672</v>
      </c>
      <c r="E1025" s="1451" t="s">
        <v>6046</v>
      </c>
      <c r="F1025" s="1452">
        <v>232092</v>
      </c>
    </row>
    <row r="1026" spans="1:6" ht="14.5" x14ac:dyDescent="0.2">
      <c r="A1026" s="1452" t="s">
        <v>2592</v>
      </c>
      <c r="B1026" s="1452" t="s">
        <v>2671</v>
      </c>
      <c r="C1026" s="1452" t="s">
        <v>2590</v>
      </c>
      <c r="D1026" s="1452" t="s">
        <v>2670</v>
      </c>
      <c r="E1026" s="1451" t="s">
        <v>6047</v>
      </c>
      <c r="F1026" s="1452">
        <v>232106</v>
      </c>
    </row>
    <row r="1027" spans="1:6" ht="14.5" x14ac:dyDescent="0.2">
      <c r="A1027" s="1452" t="s">
        <v>2592</v>
      </c>
      <c r="B1027" s="1452" t="s">
        <v>2669</v>
      </c>
      <c r="C1027" s="1452" t="s">
        <v>2590</v>
      </c>
      <c r="D1027" s="1452" t="s">
        <v>2668</v>
      </c>
      <c r="E1027" s="1451" t="s">
        <v>6048</v>
      </c>
      <c r="F1027" s="1452">
        <v>232114</v>
      </c>
    </row>
    <row r="1028" spans="1:6" ht="14.5" x14ac:dyDescent="0.2">
      <c r="A1028" s="1452" t="s">
        <v>2592</v>
      </c>
      <c r="B1028" s="1452" t="s">
        <v>2667</v>
      </c>
      <c r="C1028" s="1452" t="s">
        <v>2590</v>
      </c>
      <c r="D1028" s="1452" t="s">
        <v>6049</v>
      </c>
      <c r="E1028" s="1451" t="s">
        <v>6050</v>
      </c>
      <c r="F1028" s="1452">
        <v>232122</v>
      </c>
    </row>
    <row r="1029" spans="1:6" ht="14.5" x14ac:dyDescent="0.2">
      <c r="A1029" s="1452" t="s">
        <v>2592</v>
      </c>
      <c r="B1029" s="1452" t="s">
        <v>2666</v>
      </c>
      <c r="C1029" s="1452" t="s">
        <v>2590</v>
      </c>
      <c r="D1029" s="1452" t="s">
        <v>2665</v>
      </c>
      <c r="E1029" s="1451" t="s">
        <v>6051</v>
      </c>
      <c r="F1029" s="1452">
        <v>232131</v>
      </c>
    </row>
    <row r="1030" spans="1:6" ht="14.5" x14ac:dyDescent="0.2">
      <c r="A1030" s="1452" t="s">
        <v>2592</v>
      </c>
      <c r="B1030" s="1452" t="s">
        <v>2664</v>
      </c>
      <c r="C1030" s="1452" t="s">
        <v>2590</v>
      </c>
      <c r="D1030" s="1452" t="s">
        <v>2663</v>
      </c>
      <c r="E1030" s="1451" t="s">
        <v>6052</v>
      </c>
      <c r="F1030" s="1452">
        <v>232149</v>
      </c>
    </row>
    <row r="1031" spans="1:6" ht="14.5" x14ac:dyDescent="0.2">
      <c r="A1031" s="1452" t="s">
        <v>2592</v>
      </c>
      <c r="B1031" s="1452" t="s">
        <v>2662</v>
      </c>
      <c r="C1031" s="1452" t="s">
        <v>2590</v>
      </c>
      <c r="D1031" s="1452" t="s">
        <v>2661</v>
      </c>
      <c r="E1031" s="1451" t="s">
        <v>6053</v>
      </c>
      <c r="F1031" s="1452">
        <v>232157</v>
      </c>
    </row>
    <row r="1032" spans="1:6" ht="14.5" x14ac:dyDescent="0.2">
      <c r="A1032" s="1452" t="s">
        <v>2592</v>
      </c>
      <c r="B1032" s="1452" t="s">
        <v>2660</v>
      </c>
      <c r="C1032" s="1452" t="s">
        <v>2590</v>
      </c>
      <c r="D1032" s="1452" t="s">
        <v>2659</v>
      </c>
      <c r="E1032" s="1451" t="s">
        <v>6054</v>
      </c>
      <c r="F1032" s="1452">
        <v>232165</v>
      </c>
    </row>
    <row r="1033" spans="1:6" ht="14.5" x14ac:dyDescent="0.2">
      <c r="A1033" s="1452" t="s">
        <v>2592</v>
      </c>
      <c r="B1033" s="1452" t="s">
        <v>2658</v>
      </c>
      <c r="C1033" s="1452" t="s">
        <v>2590</v>
      </c>
      <c r="D1033" s="1452" t="s">
        <v>1776</v>
      </c>
      <c r="E1033" s="1451" t="s">
        <v>6055</v>
      </c>
      <c r="F1033" s="1452">
        <v>232173</v>
      </c>
    </row>
    <row r="1034" spans="1:6" ht="14.5" x14ac:dyDescent="0.2">
      <c r="A1034" s="1452" t="s">
        <v>2592</v>
      </c>
      <c r="B1034" s="1452" t="s">
        <v>2657</v>
      </c>
      <c r="C1034" s="1452" t="s">
        <v>2590</v>
      </c>
      <c r="D1034" s="1452" t="s">
        <v>2656</v>
      </c>
      <c r="E1034" s="1451" t="s">
        <v>6056</v>
      </c>
      <c r="F1034" s="1452">
        <v>232190</v>
      </c>
    </row>
    <row r="1035" spans="1:6" ht="14.5" x14ac:dyDescent="0.2">
      <c r="A1035" s="1452" t="s">
        <v>2592</v>
      </c>
      <c r="B1035" s="1452" t="s">
        <v>2655</v>
      </c>
      <c r="C1035" s="1452" t="s">
        <v>2590</v>
      </c>
      <c r="D1035" s="1452" t="s">
        <v>2654</v>
      </c>
      <c r="E1035" s="1451" t="s">
        <v>6057</v>
      </c>
      <c r="F1035" s="1452">
        <v>232203</v>
      </c>
    </row>
    <row r="1036" spans="1:6" ht="14.5" x14ac:dyDescent="0.2">
      <c r="A1036" s="1452" t="s">
        <v>2592</v>
      </c>
      <c r="B1036" s="1452" t="s">
        <v>2653</v>
      </c>
      <c r="C1036" s="1452" t="s">
        <v>2590</v>
      </c>
      <c r="D1036" s="1452" t="s">
        <v>2652</v>
      </c>
      <c r="E1036" s="1451" t="s">
        <v>6058</v>
      </c>
      <c r="F1036" s="1452">
        <v>232211</v>
      </c>
    </row>
    <row r="1037" spans="1:6" ht="14.5" x14ac:dyDescent="0.2">
      <c r="A1037" s="1452" t="s">
        <v>2592</v>
      </c>
      <c r="B1037" s="1452" t="s">
        <v>2651</v>
      </c>
      <c r="C1037" s="1452" t="s">
        <v>2590</v>
      </c>
      <c r="D1037" s="1452" t="s">
        <v>2650</v>
      </c>
      <c r="E1037" s="1451" t="s">
        <v>6059</v>
      </c>
      <c r="F1037" s="1452">
        <v>232220</v>
      </c>
    </row>
    <row r="1038" spans="1:6" ht="14.5" x14ac:dyDescent="0.2">
      <c r="A1038" s="1452" t="s">
        <v>2592</v>
      </c>
      <c r="B1038" s="1452" t="s">
        <v>2649</v>
      </c>
      <c r="C1038" s="1452" t="s">
        <v>2590</v>
      </c>
      <c r="D1038" s="1452" t="s">
        <v>2648</v>
      </c>
      <c r="E1038" s="1451" t="s">
        <v>6060</v>
      </c>
      <c r="F1038" s="1452">
        <v>232238</v>
      </c>
    </row>
    <row r="1039" spans="1:6" ht="14.5" x14ac:dyDescent="0.2">
      <c r="A1039" s="1452" t="s">
        <v>2592</v>
      </c>
      <c r="B1039" s="1452" t="s">
        <v>2647</v>
      </c>
      <c r="C1039" s="1452" t="s">
        <v>2590</v>
      </c>
      <c r="D1039" s="1452" t="s">
        <v>2646</v>
      </c>
      <c r="E1039" s="1451" t="s">
        <v>6061</v>
      </c>
      <c r="F1039" s="1452">
        <v>232246</v>
      </c>
    </row>
    <row r="1040" spans="1:6" ht="14.5" x14ac:dyDescent="0.2">
      <c r="A1040" s="1452" t="s">
        <v>2592</v>
      </c>
      <c r="B1040" s="1452" t="s">
        <v>2645</v>
      </c>
      <c r="C1040" s="1452" t="s">
        <v>2590</v>
      </c>
      <c r="D1040" s="1452" t="s">
        <v>6062</v>
      </c>
      <c r="E1040" s="1451" t="s">
        <v>6063</v>
      </c>
      <c r="F1040" s="1452">
        <v>232254</v>
      </c>
    </row>
    <row r="1041" spans="1:6" ht="14.5" x14ac:dyDescent="0.2">
      <c r="A1041" s="1452" t="s">
        <v>2592</v>
      </c>
      <c r="B1041" s="1452" t="s">
        <v>2644</v>
      </c>
      <c r="C1041" s="1452" t="s">
        <v>2590</v>
      </c>
      <c r="D1041" s="1452" t="s">
        <v>2643</v>
      </c>
      <c r="E1041" s="1451" t="s">
        <v>6064</v>
      </c>
      <c r="F1041" s="1452">
        <v>232262</v>
      </c>
    </row>
    <row r="1042" spans="1:6" ht="14.5" x14ac:dyDescent="0.2">
      <c r="A1042" s="1452" t="s">
        <v>2592</v>
      </c>
      <c r="B1042" s="1452" t="s">
        <v>2642</v>
      </c>
      <c r="C1042" s="1452" t="s">
        <v>2590</v>
      </c>
      <c r="D1042" s="1452" t="s">
        <v>2641</v>
      </c>
      <c r="E1042" s="1451" t="s">
        <v>6065</v>
      </c>
      <c r="F1042" s="1452">
        <v>232271</v>
      </c>
    </row>
    <row r="1043" spans="1:6" ht="14.5" x14ac:dyDescent="0.2">
      <c r="A1043" s="1452" t="s">
        <v>2592</v>
      </c>
      <c r="B1043" s="1452" t="s">
        <v>2640</v>
      </c>
      <c r="C1043" s="1452" t="s">
        <v>2590</v>
      </c>
      <c r="D1043" s="1452" t="s">
        <v>2639</v>
      </c>
      <c r="E1043" s="1451" t="s">
        <v>6066</v>
      </c>
      <c r="F1043" s="1452">
        <v>232289</v>
      </c>
    </row>
    <row r="1044" spans="1:6" ht="14.5" x14ac:dyDescent="0.2">
      <c r="A1044" s="1452" t="s">
        <v>2592</v>
      </c>
      <c r="B1044" s="1452" t="s">
        <v>2638</v>
      </c>
      <c r="C1044" s="1452" t="s">
        <v>2590</v>
      </c>
      <c r="D1044" s="1452" t="s">
        <v>2637</v>
      </c>
      <c r="E1044" s="1451" t="s">
        <v>6067</v>
      </c>
      <c r="F1044" s="1452">
        <v>232297</v>
      </c>
    </row>
    <row r="1045" spans="1:6" ht="14.5" x14ac:dyDescent="0.2">
      <c r="A1045" s="1452" t="s">
        <v>2592</v>
      </c>
      <c r="B1045" s="1452" t="s">
        <v>2636</v>
      </c>
      <c r="C1045" s="1452" t="s">
        <v>2590</v>
      </c>
      <c r="D1045" s="1452" t="s">
        <v>6068</v>
      </c>
      <c r="E1045" s="1451" t="s">
        <v>6069</v>
      </c>
      <c r="F1045" s="1452">
        <v>232301</v>
      </c>
    </row>
    <row r="1046" spans="1:6" ht="14.5" x14ac:dyDescent="0.2">
      <c r="A1046" s="1452" t="s">
        <v>2592</v>
      </c>
      <c r="B1046" s="1452" t="s">
        <v>2635</v>
      </c>
      <c r="C1046" s="1452" t="s">
        <v>2590</v>
      </c>
      <c r="D1046" s="1452" t="s">
        <v>2634</v>
      </c>
      <c r="E1046" s="1451" t="s">
        <v>6070</v>
      </c>
      <c r="F1046" s="1452">
        <v>232319</v>
      </c>
    </row>
    <row r="1047" spans="1:6" ht="14.5" x14ac:dyDescent="0.2">
      <c r="A1047" s="1452" t="s">
        <v>2592</v>
      </c>
      <c r="B1047" s="1452" t="s">
        <v>2633</v>
      </c>
      <c r="C1047" s="1452" t="s">
        <v>2590</v>
      </c>
      <c r="D1047" s="1452" t="s">
        <v>2632</v>
      </c>
      <c r="E1047" s="1451" t="s">
        <v>6071</v>
      </c>
      <c r="F1047" s="1452">
        <v>232327</v>
      </c>
    </row>
    <row r="1048" spans="1:6" ht="14.5" x14ac:dyDescent="0.2">
      <c r="A1048" s="1452" t="s">
        <v>2592</v>
      </c>
      <c r="B1048" s="1452" t="s">
        <v>2631</v>
      </c>
      <c r="C1048" s="1452" t="s">
        <v>2590</v>
      </c>
      <c r="D1048" s="1452" t="s">
        <v>2630</v>
      </c>
      <c r="E1048" s="1451" t="s">
        <v>6072</v>
      </c>
      <c r="F1048" s="1452">
        <v>232335</v>
      </c>
    </row>
    <row r="1049" spans="1:6" ht="14.5" x14ac:dyDescent="0.2">
      <c r="A1049" s="1452" t="s">
        <v>2592</v>
      </c>
      <c r="B1049" s="1452" t="s">
        <v>2629</v>
      </c>
      <c r="C1049" s="1452" t="s">
        <v>2590</v>
      </c>
      <c r="D1049" s="1452" t="s">
        <v>2628</v>
      </c>
      <c r="E1049" s="1451" t="s">
        <v>6073</v>
      </c>
      <c r="F1049" s="1452">
        <v>232343</v>
      </c>
    </row>
    <row r="1050" spans="1:6" ht="14.5" x14ac:dyDescent="0.2">
      <c r="A1050" s="1452" t="s">
        <v>2592</v>
      </c>
      <c r="B1050" s="1452" t="s">
        <v>2627</v>
      </c>
      <c r="C1050" s="1452" t="s">
        <v>2590</v>
      </c>
      <c r="D1050" s="1452" t="s">
        <v>2626</v>
      </c>
      <c r="E1050" s="1451" t="s">
        <v>6074</v>
      </c>
      <c r="F1050" s="1452">
        <v>232351</v>
      </c>
    </row>
    <row r="1051" spans="1:6" ht="14.5" x14ac:dyDescent="0.2">
      <c r="A1051" s="1452" t="s">
        <v>2592</v>
      </c>
      <c r="B1051" s="1452" t="s">
        <v>2625</v>
      </c>
      <c r="C1051" s="1452" t="s">
        <v>2590</v>
      </c>
      <c r="D1051" s="1452" t="s">
        <v>1907</v>
      </c>
      <c r="E1051" s="1451" t="s">
        <v>6075</v>
      </c>
      <c r="F1051" s="1452">
        <v>232360</v>
      </c>
    </row>
    <row r="1052" spans="1:6" ht="14.5" x14ac:dyDescent="0.2">
      <c r="A1052" s="1452" t="s">
        <v>2592</v>
      </c>
      <c r="B1052" s="1452" t="s">
        <v>2624</v>
      </c>
      <c r="C1052" s="1452" t="s">
        <v>2590</v>
      </c>
      <c r="D1052" s="1452" t="s">
        <v>2623</v>
      </c>
      <c r="E1052" s="1451" t="s">
        <v>6076</v>
      </c>
      <c r="F1052" s="1452">
        <v>232378</v>
      </c>
    </row>
    <row r="1053" spans="1:6" ht="14.5" x14ac:dyDescent="0.2">
      <c r="A1053" s="1452" t="s">
        <v>2592</v>
      </c>
      <c r="B1053" s="1452" t="s">
        <v>2622</v>
      </c>
      <c r="C1053" s="1452" t="s">
        <v>2590</v>
      </c>
      <c r="D1053" s="1452" t="s">
        <v>2621</v>
      </c>
      <c r="E1053" s="1451" t="s">
        <v>6077</v>
      </c>
      <c r="F1053" s="1452">
        <v>232386</v>
      </c>
    </row>
    <row r="1054" spans="1:6" ht="14.5" x14ac:dyDescent="0.2">
      <c r="A1054" s="1452" t="s">
        <v>2592</v>
      </c>
      <c r="B1054" s="1452" t="s">
        <v>2620</v>
      </c>
      <c r="C1054" s="1452" t="s">
        <v>2590</v>
      </c>
      <c r="D1054" s="1452" t="s">
        <v>2619</v>
      </c>
      <c r="E1054" s="1451" t="s">
        <v>6078</v>
      </c>
      <c r="F1054" s="1452">
        <v>233021</v>
      </c>
    </row>
    <row r="1055" spans="1:6" ht="14.5" x14ac:dyDescent="0.2">
      <c r="A1055" s="1452" t="s">
        <v>2592</v>
      </c>
      <c r="B1055" s="1452" t="s">
        <v>2618</v>
      </c>
      <c r="C1055" s="1452" t="s">
        <v>2590</v>
      </c>
      <c r="D1055" s="1452" t="s">
        <v>2617</v>
      </c>
      <c r="E1055" s="1451" t="s">
        <v>6079</v>
      </c>
      <c r="F1055" s="1452">
        <v>233421</v>
      </c>
    </row>
    <row r="1056" spans="1:6" ht="14.5" x14ac:dyDescent="0.2">
      <c r="A1056" s="1452" t="s">
        <v>2592</v>
      </c>
      <c r="B1056" s="1452" t="s">
        <v>2616</v>
      </c>
      <c r="C1056" s="1452" t="s">
        <v>2590</v>
      </c>
      <c r="D1056" s="1452" t="s">
        <v>2615</v>
      </c>
      <c r="E1056" s="1451" t="s">
        <v>6080</v>
      </c>
      <c r="F1056" s="1452">
        <v>233617</v>
      </c>
    </row>
    <row r="1057" spans="1:6" ht="14.5" x14ac:dyDescent="0.2">
      <c r="A1057" s="1452" t="s">
        <v>2592</v>
      </c>
      <c r="B1057" s="1452" t="s">
        <v>2614</v>
      </c>
      <c r="C1057" s="1452" t="s">
        <v>2590</v>
      </c>
      <c r="D1057" s="1452" t="s">
        <v>2613</v>
      </c>
      <c r="E1057" s="1451" t="s">
        <v>6081</v>
      </c>
      <c r="F1057" s="1452">
        <v>233625</v>
      </c>
    </row>
    <row r="1058" spans="1:6" ht="14.5" x14ac:dyDescent="0.2">
      <c r="A1058" s="1452" t="s">
        <v>2592</v>
      </c>
      <c r="B1058" s="1452" t="s">
        <v>2612</v>
      </c>
      <c r="C1058" s="1452" t="s">
        <v>2590</v>
      </c>
      <c r="D1058" s="1452" t="s">
        <v>2611</v>
      </c>
      <c r="E1058" s="1451" t="s">
        <v>6082</v>
      </c>
      <c r="F1058" s="1452">
        <v>234249</v>
      </c>
    </row>
    <row r="1059" spans="1:6" ht="14.5" x14ac:dyDescent="0.2">
      <c r="A1059" s="1452" t="s">
        <v>2592</v>
      </c>
      <c r="B1059" s="1452" t="s">
        <v>2610</v>
      </c>
      <c r="C1059" s="1452" t="s">
        <v>2590</v>
      </c>
      <c r="D1059" s="1452" t="s">
        <v>2609</v>
      </c>
      <c r="E1059" s="1451" t="s">
        <v>6083</v>
      </c>
      <c r="F1059" s="1452">
        <v>234257</v>
      </c>
    </row>
    <row r="1060" spans="1:6" ht="14.5" x14ac:dyDescent="0.2">
      <c r="A1060" s="1452" t="s">
        <v>2592</v>
      </c>
      <c r="B1060" s="1452" t="s">
        <v>2608</v>
      </c>
      <c r="C1060" s="1452" t="s">
        <v>2590</v>
      </c>
      <c r="D1060" s="1452" t="s">
        <v>2607</v>
      </c>
      <c r="E1060" s="1451" t="s">
        <v>6084</v>
      </c>
      <c r="F1060" s="1452">
        <v>234273</v>
      </c>
    </row>
    <row r="1061" spans="1:6" ht="14.5" x14ac:dyDescent="0.2">
      <c r="A1061" s="1452" t="s">
        <v>2592</v>
      </c>
      <c r="B1061" s="1452" t="s">
        <v>2606</v>
      </c>
      <c r="C1061" s="1452" t="s">
        <v>2590</v>
      </c>
      <c r="D1061" s="1452" t="s">
        <v>2605</v>
      </c>
      <c r="E1061" s="1451" t="s">
        <v>6085</v>
      </c>
      <c r="F1061" s="1452">
        <v>234419</v>
      </c>
    </row>
    <row r="1062" spans="1:6" ht="14.5" x14ac:dyDescent="0.2">
      <c r="A1062" s="1452" t="s">
        <v>2592</v>
      </c>
      <c r="B1062" s="1452" t="s">
        <v>2604</v>
      </c>
      <c r="C1062" s="1452" t="s">
        <v>2590</v>
      </c>
      <c r="D1062" s="1452" t="s">
        <v>2603</v>
      </c>
      <c r="E1062" s="1451" t="s">
        <v>6086</v>
      </c>
      <c r="F1062" s="1452">
        <v>234427</v>
      </c>
    </row>
    <row r="1063" spans="1:6" ht="14.5" x14ac:dyDescent="0.2">
      <c r="A1063" s="1452" t="s">
        <v>2592</v>
      </c>
      <c r="B1063" s="1452" t="s">
        <v>2602</v>
      </c>
      <c r="C1063" s="1452" t="s">
        <v>2590</v>
      </c>
      <c r="D1063" s="1452" t="s">
        <v>2601</v>
      </c>
      <c r="E1063" s="1451" t="s">
        <v>6087</v>
      </c>
      <c r="F1063" s="1452">
        <v>234451</v>
      </c>
    </row>
    <row r="1064" spans="1:6" ht="14.5" x14ac:dyDescent="0.2">
      <c r="A1064" s="1452" t="s">
        <v>2592</v>
      </c>
      <c r="B1064" s="1452" t="s">
        <v>2169</v>
      </c>
      <c r="C1064" s="1452" t="s">
        <v>2590</v>
      </c>
      <c r="D1064" s="1452" t="s">
        <v>2168</v>
      </c>
      <c r="E1064" s="1451" t="s">
        <v>6088</v>
      </c>
      <c r="F1064" s="1452">
        <v>234460</v>
      </c>
    </row>
    <row r="1065" spans="1:6" ht="14.5" x14ac:dyDescent="0.2">
      <c r="A1065" s="1452" t="s">
        <v>2592</v>
      </c>
      <c r="B1065" s="1452" t="s">
        <v>2600</v>
      </c>
      <c r="C1065" s="1452" t="s">
        <v>2590</v>
      </c>
      <c r="D1065" s="1452" t="s">
        <v>2599</v>
      </c>
      <c r="E1065" s="1451" t="s">
        <v>6089</v>
      </c>
      <c r="F1065" s="1452">
        <v>234478</v>
      </c>
    </row>
    <row r="1066" spans="1:6" ht="14.5" x14ac:dyDescent="0.2">
      <c r="A1066" s="1452" t="s">
        <v>2592</v>
      </c>
      <c r="B1066" s="1452" t="s">
        <v>2598</v>
      </c>
      <c r="C1066" s="1452" t="s">
        <v>2590</v>
      </c>
      <c r="D1066" s="1452" t="s">
        <v>2597</v>
      </c>
      <c r="E1066" s="1451" t="s">
        <v>6090</v>
      </c>
      <c r="F1066" s="1452">
        <v>235016</v>
      </c>
    </row>
    <row r="1067" spans="1:6" ht="14.5" x14ac:dyDescent="0.2">
      <c r="A1067" s="1452" t="s">
        <v>2592</v>
      </c>
      <c r="B1067" s="1452" t="s">
        <v>2596</v>
      </c>
      <c r="C1067" s="1452" t="s">
        <v>2590</v>
      </c>
      <c r="D1067" s="1452" t="s">
        <v>2595</v>
      </c>
      <c r="E1067" s="1451" t="s">
        <v>6091</v>
      </c>
      <c r="F1067" s="1452">
        <v>235610</v>
      </c>
    </row>
    <row r="1068" spans="1:6" ht="14.5" x14ac:dyDescent="0.2">
      <c r="A1068" s="1452" t="s">
        <v>2592</v>
      </c>
      <c r="B1068" s="1452" t="s">
        <v>2594</v>
      </c>
      <c r="C1068" s="1452" t="s">
        <v>2590</v>
      </c>
      <c r="D1068" s="1452" t="s">
        <v>2593</v>
      </c>
      <c r="E1068" s="1451" t="s">
        <v>6092</v>
      </c>
      <c r="F1068" s="1452">
        <v>235628</v>
      </c>
    </row>
    <row r="1069" spans="1:6" ht="14.5" x14ac:dyDescent="0.2">
      <c r="A1069" s="1452" t="s">
        <v>2592</v>
      </c>
      <c r="B1069" s="1452" t="s">
        <v>2591</v>
      </c>
      <c r="C1069" s="1452" t="s">
        <v>2590</v>
      </c>
      <c r="D1069" s="1452" t="s">
        <v>2589</v>
      </c>
      <c r="E1069" s="1451" t="s">
        <v>6093</v>
      </c>
      <c r="F1069" s="1452">
        <v>235636</v>
      </c>
    </row>
    <row r="1070" spans="1:6" ht="14.5" x14ac:dyDescent="0.2">
      <c r="A1070" s="1449" t="s">
        <v>2535</v>
      </c>
      <c r="B1070" s="1450"/>
      <c r="C1070" s="1450" t="s">
        <v>2533</v>
      </c>
      <c r="D1070" s="1450"/>
      <c r="E1070" s="1451" t="s">
        <v>2535</v>
      </c>
      <c r="F1070" s="1449">
        <v>240001</v>
      </c>
    </row>
    <row r="1071" spans="1:6" ht="14.5" x14ac:dyDescent="0.2">
      <c r="A1071" s="1452" t="s">
        <v>2535</v>
      </c>
      <c r="B1071" s="1452" t="s">
        <v>2588</v>
      </c>
      <c r="C1071" s="1452" t="s">
        <v>2533</v>
      </c>
      <c r="D1071" s="1452" t="s">
        <v>2587</v>
      </c>
      <c r="E1071" s="1451" t="s">
        <v>6094</v>
      </c>
      <c r="F1071" s="1452">
        <v>242012</v>
      </c>
    </row>
    <row r="1072" spans="1:6" ht="14.5" x14ac:dyDescent="0.2">
      <c r="A1072" s="1452" t="s">
        <v>2535</v>
      </c>
      <c r="B1072" s="1452" t="s">
        <v>2586</v>
      </c>
      <c r="C1072" s="1452" t="s">
        <v>2533</v>
      </c>
      <c r="D1072" s="1452" t="s">
        <v>6095</v>
      </c>
      <c r="E1072" s="1451" t="s">
        <v>6096</v>
      </c>
      <c r="F1072" s="1452">
        <v>242021</v>
      </c>
    </row>
    <row r="1073" spans="1:6" ht="14.5" x14ac:dyDescent="0.2">
      <c r="A1073" s="1452" t="s">
        <v>2535</v>
      </c>
      <c r="B1073" s="1452" t="s">
        <v>2585</v>
      </c>
      <c r="C1073" s="1452" t="s">
        <v>2533</v>
      </c>
      <c r="D1073" s="1452" t="s">
        <v>2584</v>
      </c>
      <c r="E1073" s="1451" t="s">
        <v>6097</v>
      </c>
      <c r="F1073" s="1452">
        <v>242039</v>
      </c>
    </row>
    <row r="1074" spans="1:6" ht="14.5" x14ac:dyDescent="0.2">
      <c r="A1074" s="1452" t="s">
        <v>2535</v>
      </c>
      <c r="B1074" s="1452" t="s">
        <v>2583</v>
      </c>
      <c r="C1074" s="1452" t="s">
        <v>2533</v>
      </c>
      <c r="D1074" s="1452" t="s">
        <v>2582</v>
      </c>
      <c r="E1074" s="1451" t="s">
        <v>6098</v>
      </c>
      <c r="F1074" s="1452">
        <v>242047</v>
      </c>
    </row>
    <row r="1075" spans="1:6" ht="14.5" x14ac:dyDescent="0.2">
      <c r="A1075" s="1452" t="s">
        <v>2535</v>
      </c>
      <c r="B1075" s="1452" t="s">
        <v>2581</v>
      </c>
      <c r="C1075" s="1452" t="s">
        <v>2533</v>
      </c>
      <c r="D1075" s="1452" t="s">
        <v>2580</v>
      </c>
      <c r="E1075" s="1451" t="s">
        <v>6099</v>
      </c>
      <c r="F1075" s="1452">
        <v>242055</v>
      </c>
    </row>
    <row r="1076" spans="1:6" ht="14.5" x14ac:dyDescent="0.2">
      <c r="A1076" s="1452" t="s">
        <v>2535</v>
      </c>
      <c r="B1076" s="1452" t="s">
        <v>2579</v>
      </c>
      <c r="C1076" s="1452" t="s">
        <v>2533</v>
      </c>
      <c r="D1076" s="1452" t="s">
        <v>2578</v>
      </c>
      <c r="E1076" s="1451" t="s">
        <v>6100</v>
      </c>
      <c r="F1076" s="1452">
        <v>242071</v>
      </c>
    </row>
    <row r="1077" spans="1:6" ht="14.5" x14ac:dyDescent="0.2">
      <c r="A1077" s="1452" t="s">
        <v>2535</v>
      </c>
      <c r="B1077" s="1452" t="s">
        <v>2577</v>
      </c>
      <c r="C1077" s="1452" t="s">
        <v>2533</v>
      </c>
      <c r="D1077" s="1452" t="s">
        <v>2576</v>
      </c>
      <c r="E1077" s="1451" t="s">
        <v>6101</v>
      </c>
      <c r="F1077" s="1452">
        <v>242080</v>
      </c>
    </row>
    <row r="1078" spans="1:6" ht="14.5" x14ac:dyDescent="0.2">
      <c r="A1078" s="1452" t="s">
        <v>2535</v>
      </c>
      <c r="B1078" s="1452" t="s">
        <v>2575</v>
      </c>
      <c r="C1078" s="1452" t="s">
        <v>2533</v>
      </c>
      <c r="D1078" s="1452" t="s">
        <v>2574</v>
      </c>
      <c r="E1078" s="1451" t="s">
        <v>6102</v>
      </c>
      <c r="F1078" s="1452">
        <v>242098</v>
      </c>
    </row>
    <row r="1079" spans="1:6" ht="14.5" x14ac:dyDescent="0.2">
      <c r="A1079" s="1452" t="s">
        <v>2535</v>
      </c>
      <c r="B1079" s="1452" t="s">
        <v>2573</v>
      </c>
      <c r="C1079" s="1452" t="s">
        <v>2533</v>
      </c>
      <c r="D1079" s="1452" t="s">
        <v>2572</v>
      </c>
      <c r="E1079" s="1451" t="s">
        <v>6103</v>
      </c>
      <c r="F1079" s="1452">
        <v>242101</v>
      </c>
    </row>
    <row r="1080" spans="1:6" ht="14.5" x14ac:dyDescent="0.2">
      <c r="A1080" s="1452" t="s">
        <v>2535</v>
      </c>
      <c r="B1080" s="1452" t="s">
        <v>2571</v>
      </c>
      <c r="C1080" s="1452" t="s">
        <v>2533</v>
      </c>
      <c r="D1080" s="1452" t="s">
        <v>2570</v>
      </c>
      <c r="E1080" s="1451" t="s">
        <v>6104</v>
      </c>
      <c r="F1080" s="1452">
        <v>242110</v>
      </c>
    </row>
    <row r="1081" spans="1:6" ht="14.5" x14ac:dyDescent="0.2">
      <c r="A1081" s="1452" t="s">
        <v>2535</v>
      </c>
      <c r="B1081" s="1452" t="s">
        <v>2569</v>
      </c>
      <c r="C1081" s="1452" t="s">
        <v>2533</v>
      </c>
      <c r="D1081" s="1452" t="s">
        <v>2568</v>
      </c>
      <c r="E1081" s="1451" t="s">
        <v>6105</v>
      </c>
      <c r="F1081" s="1452">
        <v>242128</v>
      </c>
    </row>
    <row r="1082" spans="1:6" ht="14.5" x14ac:dyDescent="0.2">
      <c r="A1082" s="1452" t="s">
        <v>2535</v>
      </c>
      <c r="B1082" s="1452" t="s">
        <v>2567</v>
      </c>
      <c r="C1082" s="1452" t="s">
        <v>2533</v>
      </c>
      <c r="D1082" s="1452" t="s">
        <v>2566</v>
      </c>
      <c r="E1082" s="1451" t="s">
        <v>6106</v>
      </c>
      <c r="F1082" s="1452">
        <v>242144</v>
      </c>
    </row>
    <row r="1083" spans="1:6" ht="14.5" x14ac:dyDescent="0.2">
      <c r="A1083" s="1452" t="s">
        <v>2535</v>
      </c>
      <c r="B1083" s="1452" t="s">
        <v>2565</v>
      </c>
      <c r="C1083" s="1452" t="s">
        <v>2533</v>
      </c>
      <c r="D1083" s="1452" t="s">
        <v>2564</v>
      </c>
      <c r="E1083" s="1451" t="s">
        <v>6107</v>
      </c>
      <c r="F1083" s="1452">
        <v>242152</v>
      </c>
    </row>
    <row r="1084" spans="1:6" ht="14.5" x14ac:dyDescent="0.2">
      <c r="A1084" s="1452" t="s">
        <v>2535</v>
      </c>
      <c r="B1084" s="1452" t="s">
        <v>2563</v>
      </c>
      <c r="C1084" s="1452" t="s">
        <v>2533</v>
      </c>
      <c r="D1084" s="1452" t="s">
        <v>2562</v>
      </c>
      <c r="E1084" s="1451" t="s">
        <v>6108</v>
      </c>
      <c r="F1084" s="1452">
        <v>242161</v>
      </c>
    </row>
    <row r="1085" spans="1:6" ht="14.5" x14ac:dyDescent="0.2">
      <c r="A1085" s="1452" t="s">
        <v>2535</v>
      </c>
      <c r="B1085" s="1452" t="s">
        <v>2561</v>
      </c>
      <c r="C1085" s="1452" t="s">
        <v>2533</v>
      </c>
      <c r="D1085" s="1452" t="s">
        <v>2560</v>
      </c>
      <c r="E1085" s="1451" t="s">
        <v>6109</v>
      </c>
      <c r="F1085" s="1452">
        <v>243035</v>
      </c>
    </row>
    <row r="1086" spans="1:6" ht="14.5" x14ac:dyDescent="0.2">
      <c r="A1086" s="1452" t="s">
        <v>2535</v>
      </c>
      <c r="B1086" s="1452" t="s">
        <v>2559</v>
      </c>
      <c r="C1086" s="1452" t="s">
        <v>2533</v>
      </c>
      <c r="D1086" s="1452" t="s">
        <v>2558</v>
      </c>
      <c r="E1086" s="1451" t="s">
        <v>6110</v>
      </c>
      <c r="F1086" s="1452">
        <v>243248</v>
      </c>
    </row>
    <row r="1087" spans="1:6" ht="14.5" x14ac:dyDescent="0.2">
      <c r="A1087" s="1452" t="s">
        <v>2535</v>
      </c>
      <c r="B1087" s="1452" t="s">
        <v>2557</v>
      </c>
      <c r="C1087" s="1452" t="s">
        <v>2533</v>
      </c>
      <c r="D1087" s="1452" t="s">
        <v>2556</v>
      </c>
      <c r="E1087" s="1451" t="s">
        <v>6111</v>
      </c>
      <c r="F1087" s="1452">
        <v>243418</v>
      </c>
    </row>
    <row r="1088" spans="1:6" ht="14.5" x14ac:dyDescent="0.2">
      <c r="A1088" s="1452" t="s">
        <v>2535</v>
      </c>
      <c r="B1088" s="1452" t="s">
        <v>2555</v>
      </c>
      <c r="C1088" s="1452" t="s">
        <v>2533</v>
      </c>
      <c r="D1088" s="1452" t="s">
        <v>2554</v>
      </c>
      <c r="E1088" s="1451" t="s">
        <v>6112</v>
      </c>
      <c r="F1088" s="1452">
        <v>243434</v>
      </c>
    </row>
    <row r="1089" spans="1:6" ht="14.5" x14ac:dyDescent="0.2">
      <c r="A1089" s="1452" t="s">
        <v>2535</v>
      </c>
      <c r="B1089" s="1452" t="s">
        <v>2553</v>
      </c>
      <c r="C1089" s="1452" t="s">
        <v>2533</v>
      </c>
      <c r="D1089" s="1452" t="s">
        <v>2552</v>
      </c>
      <c r="E1089" s="1451" t="s">
        <v>6113</v>
      </c>
      <c r="F1089" s="1452">
        <v>243442</v>
      </c>
    </row>
    <row r="1090" spans="1:6" ht="14.5" x14ac:dyDescent="0.2">
      <c r="A1090" s="1452" t="s">
        <v>2535</v>
      </c>
      <c r="B1090" s="1452" t="s">
        <v>2551</v>
      </c>
      <c r="C1090" s="1452" t="s">
        <v>2533</v>
      </c>
      <c r="D1090" s="1452" t="s">
        <v>2550</v>
      </c>
      <c r="E1090" s="1451" t="s">
        <v>6114</v>
      </c>
      <c r="F1090" s="1452">
        <v>244414</v>
      </c>
    </row>
    <row r="1091" spans="1:6" ht="14.5" x14ac:dyDescent="0.2">
      <c r="A1091" s="1452" t="s">
        <v>2535</v>
      </c>
      <c r="B1091" s="1452" t="s">
        <v>2549</v>
      </c>
      <c r="C1091" s="1452" t="s">
        <v>2533</v>
      </c>
      <c r="D1091" s="1452" t="s">
        <v>2548</v>
      </c>
      <c r="E1091" s="1451" t="s">
        <v>6115</v>
      </c>
      <c r="F1091" s="1452">
        <v>244422</v>
      </c>
    </row>
    <row r="1092" spans="1:6" ht="14.5" x14ac:dyDescent="0.2">
      <c r="A1092" s="1452" t="s">
        <v>2535</v>
      </c>
      <c r="B1092" s="1452" t="s">
        <v>2547</v>
      </c>
      <c r="C1092" s="1452" t="s">
        <v>2533</v>
      </c>
      <c r="D1092" s="1452" t="s">
        <v>2546</v>
      </c>
      <c r="E1092" s="1451" t="s">
        <v>6116</v>
      </c>
      <c r="F1092" s="1452">
        <v>244431</v>
      </c>
    </row>
    <row r="1093" spans="1:6" ht="14.5" x14ac:dyDescent="0.2">
      <c r="A1093" s="1452" t="s">
        <v>2535</v>
      </c>
      <c r="B1093" s="1452" t="s">
        <v>2545</v>
      </c>
      <c r="C1093" s="1452" t="s">
        <v>2533</v>
      </c>
      <c r="D1093" s="1452" t="s">
        <v>2544</v>
      </c>
      <c r="E1093" s="1451" t="s">
        <v>6117</v>
      </c>
      <c r="F1093" s="1452">
        <v>244619</v>
      </c>
    </row>
    <row r="1094" spans="1:6" ht="14.5" x14ac:dyDescent="0.2">
      <c r="A1094" s="1452" t="s">
        <v>2535</v>
      </c>
      <c r="B1094" s="1452" t="s">
        <v>2543</v>
      </c>
      <c r="C1094" s="1452" t="s">
        <v>2533</v>
      </c>
      <c r="D1094" s="1452" t="s">
        <v>2542</v>
      </c>
      <c r="E1094" s="1451" t="s">
        <v>6118</v>
      </c>
      <c r="F1094" s="1452">
        <v>244708</v>
      </c>
    </row>
    <row r="1095" spans="1:6" ht="14.5" x14ac:dyDescent="0.2">
      <c r="A1095" s="1452" t="s">
        <v>2535</v>
      </c>
      <c r="B1095" s="1452" t="s">
        <v>2541</v>
      </c>
      <c r="C1095" s="1452" t="s">
        <v>2533</v>
      </c>
      <c r="D1095" s="1452" t="s">
        <v>2540</v>
      </c>
      <c r="E1095" s="1451" t="s">
        <v>6119</v>
      </c>
      <c r="F1095" s="1452">
        <v>244716</v>
      </c>
    </row>
    <row r="1096" spans="1:6" ht="14.5" x14ac:dyDescent="0.2">
      <c r="A1096" s="1452" t="s">
        <v>2535</v>
      </c>
      <c r="B1096" s="1452" t="s">
        <v>2539</v>
      </c>
      <c r="C1096" s="1452" t="s">
        <v>2533</v>
      </c>
      <c r="D1096" s="1452" t="s">
        <v>2538</v>
      </c>
      <c r="E1096" s="1451" t="s">
        <v>6120</v>
      </c>
      <c r="F1096" s="1452">
        <v>244724</v>
      </c>
    </row>
    <row r="1097" spans="1:6" ht="14.5" x14ac:dyDescent="0.2">
      <c r="A1097" s="1452" t="s">
        <v>2535</v>
      </c>
      <c r="B1097" s="1452" t="s">
        <v>2537</v>
      </c>
      <c r="C1097" s="1452" t="s">
        <v>2533</v>
      </c>
      <c r="D1097" s="1452" t="s">
        <v>1800</v>
      </c>
      <c r="E1097" s="1451" t="s">
        <v>6121</v>
      </c>
      <c r="F1097" s="1452">
        <v>245437</v>
      </c>
    </row>
    <row r="1098" spans="1:6" ht="14.5" x14ac:dyDescent="0.2">
      <c r="A1098" s="1452" t="s">
        <v>2535</v>
      </c>
      <c r="B1098" s="1452" t="s">
        <v>2536</v>
      </c>
      <c r="C1098" s="1452" t="s">
        <v>2533</v>
      </c>
      <c r="D1098" s="1452" t="s">
        <v>2168</v>
      </c>
      <c r="E1098" s="1451" t="s">
        <v>6122</v>
      </c>
      <c r="F1098" s="1452">
        <v>245615</v>
      </c>
    </row>
    <row r="1099" spans="1:6" ht="14.5" x14ac:dyDescent="0.2">
      <c r="A1099" s="1452" t="s">
        <v>2535</v>
      </c>
      <c r="B1099" s="1452" t="s">
        <v>2534</v>
      </c>
      <c r="C1099" s="1452" t="s">
        <v>2533</v>
      </c>
      <c r="D1099" s="1452" t="s">
        <v>2532</v>
      </c>
      <c r="E1099" s="1451" t="s">
        <v>6123</v>
      </c>
      <c r="F1099" s="1452">
        <v>245623</v>
      </c>
    </row>
    <row r="1100" spans="1:6" ht="14.5" x14ac:dyDescent="0.2">
      <c r="A1100" s="1449" t="s">
        <v>2498</v>
      </c>
      <c r="B1100" s="1450"/>
      <c r="C1100" s="1450" t="s">
        <v>2496</v>
      </c>
      <c r="D1100" s="1450"/>
      <c r="E1100" s="1451" t="s">
        <v>2498</v>
      </c>
      <c r="F1100" s="1449">
        <v>250007</v>
      </c>
    </row>
    <row r="1101" spans="1:6" ht="14.5" x14ac:dyDescent="0.2">
      <c r="A1101" s="1452" t="s">
        <v>2498</v>
      </c>
      <c r="B1101" s="1452" t="s">
        <v>2531</v>
      </c>
      <c r="C1101" s="1452" t="s">
        <v>2496</v>
      </c>
      <c r="D1101" s="1452" t="s">
        <v>2530</v>
      </c>
      <c r="E1101" s="1451" t="s">
        <v>6124</v>
      </c>
      <c r="F1101" s="1452">
        <v>252018</v>
      </c>
    </row>
    <row r="1102" spans="1:6" ht="14.5" x14ac:dyDescent="0.2">
      <c r="A1102" s="1452" t="s">
        <v>2498</v>
      </c>
      <c r="B1102" s="1452" t="s">
        <v>2529</v>
      </c>
      <c r="C1102" s="1452" t="s">
        <v>2496</v>
      </c>
      <c r="D1102" s="1452" t="s">
        <v>2528</v>
      </c>
      <c r="E1102" s="1451" t="s">
        <v>6125</v>
      </c>
      <c r="F1102" s="1452">
        <v>252026</v>
      </c>
    </row>
    <row r="1103" spans="1:6" ht="14.5" x14ac:dyDescent="0.2">
      <c r="A1103" s="1452" t="s">
        <v>2498</v>
      </c>
      <c r="B1103" s="1452" t="s">
        <v>2527</v>
      </c>
      <c r="C1103" s="1452" t="s">
        <v>2496</v>
      </c>
      <c r="D1103" s="1452" t="s">
        <v>2526</v>
      </c>
      <c r="E1103" s="1451" t="s">
        <v>6126</v>
      </c>
      <c r="F1103" s="1452">
        <v>252034</v>
      </c>
    </row>
    <row r="1104" spans="1:6" ht="14.5" x14ac:dyDescent="0.2">
      <c r="A1104" s="1452" t="s">
        <v>2498</v>
      </c>
      <c r="B1104" s="1452" t="s">
        <v>2525</v>
      </c>
      <c r="C1104" s="1452" t="s">
        <v>2496</v>
      </c>
      <c r="D1104" s="1452" t="s">
        <v>2524</v>
      </c>
      <c r="E1104" s="1451" t="s">
        <v>6127</v>
      </c>
      <c r="F1104" s="1452">
        <v>252042</v>
      </c>
    </row>
    <row r="1105" spans="1:6" ht="14.5" x14ac:dyDescent="0.2">
      <c r="A1105" s="1452" t="s">
        <v>2498</v>
      </c>
      <c r="B1105" s="1452" t="s">
        <v>2523</v>
      </c>
      <c r="C1105" s="1452" t="s">
        <v>2496</v>
      </c>
      <c r="D1105" s="1452" t="s">
        <v>2522</v>
      </c>
      <c r="E1105" s="1451" t="s">
        <v>6128</v>
      </c>
      <c r="F1105" s="1452">
        <v>252069</v>
      </c>
    </row>
    <row r="1106" spans="1:6" ht="14.5" x14ac:dyDescent="0.2">
      <c r="A1106" s="1452" t="s">
        <v>2498</v>
      </c>
      <c r="B1106" s="1452" t="s">
        <v>2521</v>
      </c>
      <c r="C1106" s="1452" t="s">
        <v>2496</v>
      </c>
      <c r="D1106" s="1452" t="s">
        <v>2520</v>
      </c>
      <c r="E1106" s="1451" t="s">
        <v>6129</v>
      </c>
      <c r="F1106" s="1452">
        <v>252077</v>
      </c>
    </row>
    <row r="1107" spans="1:6" ht="14.5" x14ac:dyDescent="0.2">
      <c r="A1107" s="1452" t="s">
        <v>2498</v>
      </c>
      <c r="B1107" s="1452" t="s">
        <v>2519</v>
      </c>
      <c r="C1107" s="1452" t="s">
        <v>2496</v>
      </c>
      <c r="D1107" s="1452" t="s">
        <v>6130</v>
      </c>
      <c r="E1107" s="1451" t="s">
        <v>6131</v>
      </c>
      <c r="F1107" s="1452">
        <v>252085</v>
      </c>
    </row>
    <row r="1108" spans="1:6" ht="14.5" x14ac:dyDescent="0.2">
      <c r="A1108" s="1452" t="s">
        <v>2498</v>
      </c>
      <c r="B1108" s="1452" t="s">
        <v>2518</v>
      </c>
      <c r="C1108" s="1452" t="s">
        <v>2496</v>
      </c>
      <c r="D1108" s="1452" t="s">
        <v>2517</v>
      </c>
      <c r="E1108" s="1451" t="s">
        <v>6132</v>
      </c>
      <c r="F1108" s="1452">
        <v>252093</v>
      </c>
    </row>
    <row r="1109" spans="1:6" ht="14.5" x14ac:dyDescent="0.2">
      <c r="A1109" s="1452" t="s">
        <v>2498</v>
      </c>
      <c r="B1109" s="1452" t="s">
        <v>2516</v>
      </c>
      <c r="C1109" s="1452" t="s">
        <v>2496</v>
      </c>
      <c r="D1109" s="1452" t="s">
        <v>2515</v>
      </c>
      <c r="E1109" s="1451" t="s">
        <v>6133</v>
      </c>
      <c r="F1109" s="1452">
        <v>252107</v>
      </c>
    </row>
    <row r="1110" spans="1:6" ht="14.5" x14ac:dyDescent="0.2">
      <c r="A1110" s="1452" t="s">
        <v>2498</v>
      </c>
      <c r="B1110" s="1452" t="s">
        <v>2514</v>
      </c>
      <c r="C1110" s="1452" t="s">
        <v>2496</v>
      </c>
      <c r="D1110" s="1452" t="s">
        <v>2513</v>
      </c>
      <c r="E1110" s="1451" t="s">
        <v>6134</v>
      </c>
      <c r="F1110" s="1452">
        <v>252115</v>
      </c>
    </row>
    <row r="1111" spans="1:6" ht="14.5" x14ac:dyDescent="0.2">
      <c r="A1111" s="1452" t="s">
        <v>2498</v>
      </c>
      <c r="B1111" s="1452" t="s">
        <v>2512</v>
      </c>
      <c r="C1111" s="1452" t="s">
        <v>2496</v>
      </c>
      <c r="D1111" s="1452" t="s">
        <v>2511</v>
      </c>
      <c r="E1111" s="1451" t="s">
        <v>6135</v>
      </c>
      <c r="F1111" s="1452">
        <v>252123</v>
      </c>
    </row>
    <row r="1112" spans="1:6" ht="14.5" x14ac:dyDescent="0.2">
      <c r="A1112" s="1452" t="s">
        <v>2498</v>
      </c>
      <c r="B1112" s="1452" t="s">
        <v>2510</v>
      </c>
      <c r="C1112" s="1452" t="s">
        <v>2496</v>
      </c>
      <c r="D1112" s="1452" t="s">
        <v>2509</v>
      </c>
      <c r="E1112" s="1451" t="s">
        <v>6136</v>
      </c>
      <c r="F1112" s="1452">
        <v>252131</v>
      </c>
    </row>
    <row r="1113" spans="1:6" ht="14.5" x14ac:dyDescent="0.2">
      <c r="A1113" s="1452" t="s">
        <v>2498</v>
      </c>
      <c r="B1113" s="1452" t="s">
        <v>2508</v>
      </c>
      <c r="C1113" s="1452" t="s">
        <v>2496</v>
      </c>
      <c r="D1113" s="1452" t="s">
        <v>2507</v>
      </c>
      <c r="E1113" s="1451" t="s">
        <v>6137</v>
      </c>
      <c r="F1113" s="1452">
        <v>252140</v>
      </c>
    </row>
    <row r="1114" spans="1:6" ht="14.5" x14ac:dyDescent="0.2">
      <c r="A1114" s="1452" t="s">
        <v>2498</v>
      </c>
      <c r="B1114" s="1452" t="s">
        <v>2107</v>
      </c>
      <c r="C1114" s="1452" t="s">
        <v>2496</v>
      </c>
      <c r="D1114" s="1452" t="s">
        <v>2106</v>
      </c>
      <c r="E1114" s="1451" t="s">
        <v>6138</v>
      </c>
      <c r="F1114" s="1452">
        <v>253839</v>
      </c>
    </row>
    <row r="1115" spans="1:6" ht="14.5" x14ac:dyDescent="0.2">
      <c r="A1115" s="1452" t="s">
        <v>2498</v>
      </c>
      <c r="B1115" s="1452" t="s">
        <v>2506</v>
      </c>
      <c r="C1115" s="1452" t="s">
        <v>2496</v>
      </c>
      <c r="D1115" s="1452" t="s">
        <v>2505</v>
      </c>
      <c r="E1115" s="1451" t="s">
        <v>6139</v>
      </c>
      <c r="F1115" s="1452">
        <v>253847</v>
      </c>
    </row>
    <row r="1116" spans="1:6" ht="14.5" x14ac:dyDescent="0.2">
      <c r="A1116" s="1452" t="s">
        <v>2498</v>
      </c>
      <c r="B1116" s="1452" t="s">
        <v>2504</v>
      </c>
      <c r="C1116" s="1452" t="s">
        <v>2496</v>
      </c>
      <c r="D1116" s="1452" t="s">
        <v>2503</v>
      </c>
      <c r="E1116" s="1451" t="s">
        <v>6140</v>
      </c>
      <c r="F1116" s="1452">
        <v>254258</v>
      </c>
    </row>
    <row r="1117" spans="1:6" ht="14.5" x14ac:dyDescent="0.2">
      <c r="A1117" s="1452" t="s">
        <v>2498</v>
      </c>
      <c r="B1117" s="1452" t="s">
        <v>2502</v>
      </c>
      <c r="C1117" s="1452" t="s">
        <v>2496</v>
      </c>
      <c r="D1117" s="1452" t="s">
        <v>2501</v>
      </c>
      <c r="E1117" s="1451" t="s">
        <v>6141</v>
      </c>
      <c r="F1117" s="1452">
        <v>254410</v>
      </c>
    </row>
    <row r="1118" spans="1:6" ht="14.5" x14ac:dyDescent="0.2">
      <c r="A1118" s="1452" t="s">
        <v>2498</v>
      </c>
      <c r="B1118" s="1452" t="s">
        <v>2500</v>
      </c>
      <c r="C1118" s="1452" t="s">
        <v>2496</v>
      </c>
      <c r="D1118" s="1452" t="s">
        <v>2499</v>
      </c>
      <c r="E1118" s="1451" t="s">
        <v>6142</v>
      </c>
      <c r="F1118" s="1452">
        <v>254428</v>
      </c>
    </row>
    <row r="1119" spans="1:6" ht="14.5" x14ac:dyDescent="0.2">
      <c r="A1119" s="1452" t="s">
        <v>2498</v>
      </c>
      <c r="B1119" s="1452" t="s">
        <v>2497</v>
      </c>
      <c r="C1119" s="1452" t="s">
        <v>2496</v>
      </c>
      <c r="D1119" s="1452" t="s">
        <v>2495</v>
      </c>
      <c r="E1119" s="1451" t="s">
        <v>6143</v>
      </c>
      <c r="F1119" s="1452">
        <v>254436</v>
      </c>
    </row>
    <row r="1120" spans="1:6" ht="14.5" x14ac:dyDescent="0.2">
      <c r="A1120" s="1449" t="s">
        <v>2447</v>
      </c>
      <c r="B1120" s="1450"/>
      <c r="C1120" s="1450" t="s">
        <v>2445</v>
      </c>
      <c r="D1120" s="1450"/>
      <c r="E1120" s="1451" t="s">
        <v>2447</v>
      </c>
      <c r="F1120" s="1449">
        <v>260002</v>
      </c>
    </row>
    <row r="1121" spans="1:6" ht="14.5" x14ac:dyDescent="0.2">
      <c r="A1121" s="1452" t="s">
        <v>2447</v>
      </c>
      <c r="B1121" s="1452" t="s">
        <v>2494</v>
      </c>
      <c r="C1121" s="1452" t="s">
        <v>2445</v>
      </c>
      <c r="D1121" s="1452" t="s">
        <v>6144</v>
      </c>
      <c r="E1121" s="1451" t="s">
        <v>6145</v>
      </c>
      <c r="F1121" s="1452">
        <v>261009</v>
      </c>
    </row>
    <row r="1122" spans="1:6" ht="14.5" x14ac:dyDescent="0.2">
      <c r="A1122" s="1452" t="s">
        <v>2447</v>
      </c>
      <c r="B1122" s="1452" t="s">
        <v>2493</v>
      </c>
      <c r="C1122" s="1452" t="s">
        <v>2445</v>
      </c>
      <c r="D1122" s="1452" t="s">
        <v>2492</v>
      </c>
      <c r="E1122" s="1451" t="s">
        <v>6146</v>
      </c>
      <c r="F1122" s="1452">
        <v>262013</v>
      </c>
    </row>
    <row r="1123" spans="1:6" ht="14.5" x14ac:dyDescent="0.2">
      <c r="A1123" s="1452" t="s">
        <v>2447</v>
      </c>
      <c r="B1123" s="1452" t="s">
        <v>2491</v>
      </c>
      <c r="C1123" s="1452" t="s">
        <v>2445</v>
      </c>
      <c r="D1123" s="1452" t="s">
        <v>2490</v>
      </c>
      <c r="E1123" s="1451" t="s">
        <v>6147</v>
      </c>
      <c r="F1123" s="1452">
        <v>262021</v>
      </c>
    </row>
    <row r="1124" spans="1:6" ht="14.5" x14ac:dyDescent="0.2">
      <c r="A1124" s="1452" t="s">
        <v>2447</v>
      </c>
      <c r="B1124" s="1452" t="s">
        <v>2489</v>
      </c>
      <c r="C1124" s="1452" t="s">
        <v>2445</v>
      </c>
      <c r="D1124" s="1452" t="s">
        <v>2488</v>
      </c>
      <c r="E1124" s="1451" t="s">
        <v>6148</v>
      </c>
      <c r="F1124" s="1452">
        <v>262030</v>
      </c>
    </row>
    <row r="1125" spans="1:6" ht="14.5" x14ac:dyDescent="0.2">
      <c r="A1125" s="1452" t="s">
        <v>2447</v>
      </c>
      <c r="B1125" s="1452" t="s">
        <v>2487</v>
      </c>
      <c r="C1125" s="1452" t="s">
        <v>2445</v>
      </c>
      <c r="D1125" s="1452" t="s">
        <v>2486</v>
      </c>
      <c r="E1125" s="1451" t="s">
        <v>6149</v>
      </c>
      <c r="F1125" s="1452">
        <v>262048</v>
      </c>
    </row>
    <row r="1126" spans="1:6" ht="14.5" x14ac:dyDescent="0.2">
      <c r="A1126" s="1452" t="s">
        <v>2447</v>
      </c>
      <c r="B1126" s="1452" t="s">
        <v>2485</v>
      </c>
      <c r="C1126" s="1452" t="s">
        <v>2445</v>
      </c>
      <c r="D1126" s="1452" t="s">
        <v>2484</v>
      </c>
      <c r="E1126" s="1451" t="s">
        <v>6150</v>
      </c>
      <c r="F1126" s="1452">
        <v>262056</v>
      </c>
    </row>
    <row r="1127" spans="1:6" ht="14.5" x14ac:dyDescent="0.2">
      <c r="A1127" s="1452" t="s">
        <v>2447</v>
      </c>
      <c r="B1127" s="1452" t="s">
        <v>2483</v>
      </c>
      <c r="C1127" s="1452" t="s">
        <v>2445</v>
      </c>
      <c r="D1127" s="1452" t="s">
        <v>2482</v>
      </c>
      <c r="E1127" s="1451" t="s">
        <v>6151</v>
      </c>
      <c r="F1127" s="1452">
        <v>262064</v>
      </c>
    </row>
    <row r="1128" spans="1:6" ht="14.5" x14ac:dyDescent="0.2">
      <c r="A1128" s="1452" t="s">
        <v>2447</v>
      </c>
      <c r="B1128" s="1452" t="s">
        <v>2481</v>
      </c>
      <c r="C1128" s="1452" t="s">
        <v>2445</v>
      </c>
      <c r="D1128" s="1452" t="s">
        <v>6152</v>
      </c>
      <c r="E1128" s="1451" t="s">
        <v>6153</v>
      </c>
      <c r="F1128" s="1452">
        <v>262072</v>
      </c>
    </row>
    <row r="1129" spans="1:6" ht="14.5" x14ac:dyDescent="0.2">
      <c r="A1129" s="1452" t="s">
        <v>2447</v>
      </c>
      <c r="B1129" s="1452" t="s">
        <v>2480</v>
      </c>
      <c r="C1129" s="1452" t="s">
        <v>2445</v>
      </c>
      <c r="D1129" s="1452" t="s">
        <v>2479</v>
      </c>
      <c r="E1129" s="1451" t="s">
        <v>6154</v>
      </c>
      <c r="F1129" s="1452">
        <v>262081</v>
      </c>
    </row>
    <row r="1130" spans="1:6" ht="14.5" x14ac:dyDescent="0.2">
      <c r="A1130" s="1452" t="s">
        <v>2447</v>
      </c>
      <c r="B1130" s="1452" t="s">
        <v>2478</v>
      </c>
      <c r="C1130" s="1452" t="s">
        <v>2445</v>
      </c>
      <c r="D1130" s="1452" t="s">
        <v>2477</v>
      </c>
      <c r="E1130" s="1451" t="s">
        <v>6155</v>
      </c>
      <c r="F1130" s="1452">
        <v>262099</v>
      </c>
    </row>
    <row r="1131" spans="1:6" ht="14.5" x14ac:dyDescent="0.2">
      <c r="A1131" s="1452" t="s">
        <v>2447</v>
      </c>
      <c r="B1131" s="1452" t="s">
        <v>2476</v>
      </c>
      <c r="C1131" s="1452" t="s">
        <v>2445</v>
      </c>
      <c r="D1131" s="1452" t="s">
        <v>2475</v>
      </c>
      <c r="E1131" s="1451" t="s">
        <v>6156</v>
      </c>
      <c r="F1131" s="1452">
        <v>262102</v>
      </c>
    </row>
    <row r="1132" spans="1:6" ht="14.5" x14ac:dyDescent="0.2">
      <c r="A1132" s="1452" t="s">
        <v>2447</v>
      </c>
      <c r="B1132" s="1452" t="s">
        <v>2474</v>
      </c>
      <c r="C1132" s="1452" t="s">
        <v>2445</v>
      </c>
      <c r="D1132" s="1452" t="s">
        <v>2473</v>
      </c>
      <c r="E1132" s="1451" t="s">
        <v>6157</v>
      </c>
      <c r="F1132" s="1452">
        <v>262111</v>
      </c>
    </row>
    <row r="1133" spans="1:6" ht="14.5" x14ac:dyDescent="0.2">
      <c r="A1133" s="1452" t="s">
        <v>2447</v>
      </c>
      <c r="B1133" s="1452" t="s">
        <v>2472</v>
      </c>
      <c r="C1133" s="1452" t="s">
        <v>2445</v>
      </c>
      <c r="D1133" s="1452" t="s">
        <v>2471</v>
      </c>
      <c r="E1133" s="1451" t="s">
        <v>6158</v>
      </c>
      <c r="F1133" s="1452">
        <v>262129</v>
      </c>
    </row>
    <row r="1134" spans="1:6" ht="14.5" x14ac:dyDescent="0.2">
      <c r="A1134" s="1452" t="s">
        <v>2447</v>
      </c>
      <c r="B1134" s="1452" t="s">
        <v>2470</v>
      </c>
      <c r="C1134" s="1452" t="s">
        <v>2445</v>
      </c>
      <c r="D1134" s="1452" t="s">
        <v>2469</v>
      </c>
      <c r="E1134" s="1451" t="s">
        <v>6159</v>
      </c>
      <c r="F1134" s="1452">
        <v>262137</v>
      </c>
    </row>
    <row r="1135" spans="1:6" ht="14.5" x14ac:dyDescent="0.2">
      <c r="A1135" s="1452" t="s">
        <v>2447</v>
      </c>
      <c r="B1135" s="1452" t="s">
        <v>2468</v>
      </c>
      <c r="C1135" s="1452" t="s">
        <v>2445</v>
      </c>
      <c r="D1135" s="1452" t="s">
        <v>6160</v>
      </c>
      <c r="E1135" s="1451" t="s">
        <v>6161</v>
      </c>
      <c r="F1135" s="1452">
        <v>262145</v>
      </c>
    </row>
    <row r="1136" spans="1:6" ht="14.5" x14ac:dyDescent="0.2">
      <c r="A1136" s="1452" t="s">
        <v>2447</v>
      </c>
      <c r="B1136" s="1452" t="s">
        <v>2467</v>
      </c>
      <c r="C1136" s="1452" t="s">
        <v>2445</v>
      </c>
      <c r="D1136" s="1452" t="s">
        <v>2466</v>
      </c>
      <c r="E1136" s="1451" t="s">
        <v>6162</v>
      </c>
      <c r="F1136" s="1452">
        <v>263036</v>
      </c>
    </row>
    <row r="1137" spans="1:6" ht="14.5" x14ac:dyDescent="0.2">
      <c r="A1137" s="1452" t="s">
        <v>2447</v>
      </c>
      <c r="B1137" s="1452" t="s">
        <v>2465</v>
      </c>
      <c r="C1137" s="1452" t="s">
        <v>2445</v>
      </c>
      <c r="D1137" s="1452" t="s">
        <v>2464</v>
      </c>
      <c r="E1137" s="1451" t="s">
        <v>6163</v>
      </c>
      <c r="F1137" s="1452">
        <v>263222</v>
      </c>
    </row>
    <row r="1138" spans="1:6" ht="14.5" x14ac:dyDescent="0.2">
      <c r="A1138" s="1452" t="s">
        <v>2447</v>
      </c>
      <c r="B1138" s="1452" t="s">
        <v>2463</v>
      </c>
      <c r="C1138" s="1452" t="s">
        <v>2445</v>
      </c>
      <c r="D1138" s="1452" t="s">
        <v>2462</v>
      </c>
      <c r="E1138" s="1451" t="s">
        <v>6164</v>
      </c>
      <c r="F1138" s="1452">
        <v>263435</v>
      </c>
    </row>
    <row r="1139" spans="1:6" ht="14.5" x14ac:dyDescent="0.2">
      <c r="A1139" s="1452" t="s">
        <v>2447</v>
      </c>
      <c r="B1139" s="1452" t="s">
        <v>2461</v>
      </c>
      <c r="C1139" s="1452" t="s">
        <v>2445</v>
      </c>
      <c r="D1139" s="1452" t="s">
        <v>2460</v>
      </c>
      <c r="E1139" s="1451" t="s">
        <v>6165</v>
      </c>
      <c r="F1139" s="1452">
        <v>263443</v>
      </c>
    </row>
    <row r="1140" spans="1:6" ht="14.5" x14ac:dyDescent="0.2">
      <c r="A1140" s="1452" t="s">
        <v>2447</v>
      </c>
      <c r="B1140" s="1452" t="s">
        <v>2459</v>
      </c>
      <c r="C1140" s="1452" t="s">
        <v>2445</v>
      </c>
      <c r="D1140" s="1452" t="s">
        <v>2458</v>
      </c>
      <c r="E1140" s="1451" t="s">
        <v>6166</v>
      </c>
      <c r="F1140" s="1452">
        <v>263648</v>
      </c>
    </row>
    <row r="1141" spans="1:6" ht="14.5" x14ac:dyDescent="0.2">
      <c r="A1141" s="1452" t="s">
        <v>2447</v>
      </c>
      <c r="B1141" s="1452" t="s">
        <v>2457</v>
      </c>
      <c r="C1141" s="1452" t="s">
        <v>2445</v>
      </c>
      <c r="D1141" s="1452" t="s">
        <v>2456</v>
      </c>
      <c r="E1141" s="1451" t="s">
        <v>6167</v>
      </c>
      <c r="F1141" s="1452">
        <v>263656</v>
      </c>
    </row>
    <row r="1142" spans="1:6" ht="14.5" x14ac:dyDescent="0.2">
      <c r="A1142" s="1452" t="s">
        <v>2447</v>
      </c>
      <c r="B1142" s="1452" t="s">
        <v>2455</v>
      </c>
      <c r="C1142" s="1452" t="s">
        <v>2445</v>
      </c>
      <c r="D1142" s="1452" t="s">
        <v>2454</v>
      </c>
      <c r="E1142" s="1451" t="s">
        <v>6168</v>
      </c>
      <c r="F1142" s="1452">
        <v>263664</v>
      </c>
    </row>
    <row r="1143" spans="1:6" ht="14.5" x14ac:dyDescent="0.2">
      <c r="A1143" s="1452" t="s">
        <v>2447</v>
      </c>
      <c r="B1143" s="1452" t="s">
        <v>2453</v>
      </c>
      <c r="C1143" s="1452" t="s">
        <v>2445</v>
      </c>
      <c r="D1143" s="1452" t="s">
        <v>2452</v>
      </c>
      <c r="E1143" s="1451" t="s">
        <v>6169</v>
      </c>
      <c r="F1143" s="1452">
        <v>263672</v>
      </c>
    </row>
    <row r="1144" spans="1:6" ht="14.5" x14ac:dyDescent="0.2">
      <c r="A1144" s="1452" t="s">
        <v>2447</v>
      </c>
      <c r="B1144" s="1452" t="s">
        <v>2451</v>
      </c>
      <c r="C1144" s="1452" t="s">
        <v>2445</v>
      </c>
      <c r="D1144" s="1452" t="s">
        <v>2450</v>
      </c>
      <c r="E1144" s="1451" t="s">
        <v>6170</v>
      </c>
      <c r="F1144" s="1452">
        <v>264075</v>
      </c>
    </row>
    <row r="1145" spans="1:6" ht="14.5" x14ac:dyDescent="0.2">
      <c r="A1145" s="1452" t="s">
        <v>2447</v>
      </c>
      <c r="B1145" s="1452" t="s">
        <v>2449</v>
      </c>
      <c r="C1145" s="1452" t="s">
        <v>2445</v>
      </c>
      <c r="D1145" s="1452" t="s">
        <v>2448</v>
      </c>
      <c r="E1145" s="1451" t="s">
        <v>6171</v>
      </c>
      <c r="F1145" s="1452">
        <v>264636</v>
      </c>
    </row>
    <row r="1146" spans="1:6" ht="14.5" x14ac:dyDescent="0.2">
      <c r="A1146" s="1452" t="s">
        <v>2447</v>
      </c>
      <c r="B1146" s="1452" t="s">
        <v>2446</v>
      </c>
      <c r="C1146" s="1452" t="s">
        <v>2445</v>
      </c>
      <c r="D1146" s="1452" t="s">
        <v>2444</v>
      </c>
      <c r="E1146" s="1451" t="s">
        <v>6172</v>
      </c>
      <c r="F1146" s="1452">
        <v>264652</v>
      </c>
    </row>
    <row r="1147" spans="1:6" ht="14.5" x14ac:dyDescent="0.2">
      <c r="A1147" s="1449" t="s">
        <v>2364</v>
      </c>
      <c r="B1147" s="1450"/>
      <c r="C1147" s="1450" t="s">
        <v>2362</v>
      </c>
      <c r="D1147" s="1450"/>
      <c r="E1147" s="1451" t="s">
        <v>2364</v>
      </c>
      <c r="F1147" s="1449">
        <v>270008</v>
      </c>
    </row>
    <row r="1148" spans="1:6" ht="14.5" x14ac:dyDescent="0.2">
      <c r="A1148" s="1452" t="s">
        <v>2364</v>
      </c>
      <c r="B1148" s="1452" t="s">
        <v>2443</v>
      </c>
      <c r="C1148" s="1452" t="s">
        <v>2362</v>
      </c>
      <c r="D1148" s="1452" t="s">
        <v>2442</v>
      </c>
      <c r="E1148" s="1451" t="s">
        <v>6173</v>
      </c>
      <c r="F1148" s="1452">
        <v>271004</v>
      </c>
    </row>
    <row r="1149" spans="1:6" ht="14.5" x14ac:dyDescent="0.2">
      <c r="A1149" s="1452" t="s">
        <v>2364</v>
      </c>
      <c r="B1149" s="1452" t="s">
        <v>2441</v>
      </c>
      <c r="C1149" s="1452" t="s">
        <v>2362</v>
      </c>
      <c r="D1149" s="1452" t="s">
        <v>2440</v>
      </c>
      <c r="E1149" s="1451" t="s">
        <v>6174</v>
      </c>
      <c r="F1149" s="1452">
        <v>271403</v>
      </c>
    </row>
    <row r="1150" spans="1:6" ht="14.5" x14ac:dyDescent="0.2">
      <c r="A1150" s="1452" t="s">
        <v>2364</v>
      </c>
      <c r="B1150" s="1452" t="s">
        <v>2439</v>
      </c>
      <c r="C1150" s="1452" t="s">
        <v>2362</v>
      </c>
      <c r="D1150" s="1452" t="s">
        <v>2438</v>
      </c>
      <c r="E1150" s="1451" t="s">
        <v>6175</v>
      </c>
      <c r="F1150" s="1452">
        <v>272027</v>
      </c>
    </row>
    <row r="1151" spans="1:6" ht="14.5" x14ac:dyDescent="0.2">
      <c r="A1151" s="1452" t="s">
        <v>2364</v>
      </c>
      <c r="B1151" s="1452" t="s">
        <v>2437</v>
      </c>
      <c r="C1151" s="1452" t="s">
        <v>2362</v>
      </c>
      <c r="D1151" s="1452" t="s">
        <v>2436</v>
      </c>
      <c r="E1151" s="1451" t="s">
        <v>6176</v>
      </c>
      <c r="F1151" s="1452">
        <v>272035</v>
      </c>
    </row>
    <row r="1152" spans="1:6" ht="14.5" x14ac:dyDescent="0.2">
      <c r="A1152" s="1452" t="s">
        <v>2364</v>
      </c>
      <c r="B1152" s="1452" t="s">
        <v>2435</v>
      </c>
      <c r="C1152" s="1452" t="s">
        <v>2362</v>
      </c>
      <c r="D1152" s="1452" t="s">
        <v>2434</v>
      </c>
      <c r="E1152" s="1451" t="s">
        <v>6177</v>
      </c>
      <c r="F1152" s="1452">
        <v>272043</v>
      </c>
    </row>
    <row r="1153" spans="1:6" ht="14.5" x14ac:dyDescent="0.2">
      <c r="A1153" s="1452" t="s">
        <v>2364</v>
      </c>
      <c r="B1153" s="1452" t="s">
        <v>2433</v>
      </c>
      <c r="C1153" s="1452" t="s">
        <v>2362</v>
      </c>
      <c r="D1153" s="1452" t="s">
        <v>2432</v>
      </c>
      <c r="E1153" s="1451" t="s">
        <v>6178</v>
      </c>
      <c r="F1153" s="1452">
        <v>272051</v>
      </c>
    </row>
    <row r="1154" spans="1:6" ht="14.5" x14ac:dyDescent="0.2">
      <c r="A1154" s="1452" t="s">
        <v>2364</v>
      </c>
      <c r="B1154" s="1452" t="s">
        <v>2431</v>
      </c>
      <c r="C1154" s="1452" t="s">
        <v>2362</v>
      </c>
      <c r="D1154" s="1452" t="s">
        <v>2430</v>
      </c>
      <c r="E1154" s="1451" t="s">
        <v>6179</v>
      </c>
      <c r="F1154" s="1452">
        <v>272060</v>
      </c>
    </row>
    <row r="1155" spans="1:6" ht="14.5" x14ac:dyDescent="0.2">
      <c r="A1155" s="1452" t="s">
        <v>2364</v>
      </c>
      <c r="B1155" s="1452" t="s">
        <v>2429</v>
      </c>
      <c r="C1155" s="1452" t="s">
        <v>2362</v>
      </c>
      <c r="D1155" s="1452" t="s">
        <v>2428</v>
      </c>
      <c r="E1155" s="1451" t="s">
        <v>6180</v>
      </c>
      <c r="F1155" s="1452">
        <v>272078</v>
      </c>
    </row>
    <row r="1156" spans="1:6" ht="14.5" x14ac:dyDescent="0.2">
      <c r="A1156" s="1452" t="s">
        <v>2364</v>
      </c>
      <c r="B1156" s="1452" t="s">
        <v>2427</v>
      </c>
      <c r="C1156" s="1452" t="s">
        <v>2362</v>
      </c>
      <c r="D1156" s="1452" t="s">
        <v>2426</v>
      </c>
      <c r="E1156" s="1451" t="s">
        <v>6181</v>
      </c>
      <c r="F1156" s="1452">
        <v>272086</v>
      </c>
    </row>
    <row r="1157" spans="1:6" ht="14.5" x14ac:dyDescent="0.2">
      <c r="A1157" s="1452" t="s">
        <v>2364</v>
      </c>
      <c r="B1157" s="1452" t="s">
        <v>2425</v>
      </c>
      <c r="C1157" s="1452" t="s">
        <v>2362</v>
      </c>
      <c r="D1157" s="1452" t="s">
        <v>2424</v>
      </c>
      <c r="E1157" s="1451" t="s">
        <v>6182</v>
      </c>
      <c r="F1157" s="1452">
        <v>272094</v>
      </c>
    </row>
    <row r="1158" spans="1:6" ht="14.5" x14ac:dyDescent="0.2">
      <c r="A1158" s="1452" t="s">
        <v>2364</v>
      </c>
      <c r="B1158" s="1452" t="s">
        <v>2423</v>
      </c>
      <c r="C1158" s="1452" t="s">
        <v>2362</v>
      </c>
      <c r="D1158" s="1452" t="s">
        <v>2422</v>
      </c>
      <c r="E1158" s="1451" t="s">
        <v>6183</v>
      </c>
      <c r="F1158" s="1452">
        <v>272108</v>
      </c>
    </row>
    <row r="1159" spans="1:6" ht="14.5" x14ac:dyDescent="0.2">
      <c r="A1159" s="1452" t="s">
        <v>2364</v>
      </c>
      <c r="B1159" s="1452" t="s">
        <v>2421</v>
      </c>
      <c r="C1159" s="1452" t="s">
        <v>2362</v>
      </c>
      <c r="D1159" s="1452" t="s">
        <v>2420</v>
      </c>
      <c r="E1159" s="1451" t="s">
        <v>6184</v>
      </c>
      <c r="F1159" s="1452">
        <v>272116</v>
      </c>
    </row>
    <row r="1160" spans="1:6" ht="14.5" x14ac:dyDescent="0.2">
      <c r="A1160" s="1452" t="s">
        <v>2364</v>
      </c>
      <c r="B1160" s="1452" t="s">
        <v>2419</v>
      </c>
      <c r="C1160" s="1452" t="s">
        <v>2362</v>
      </c>
      <c r="D1160" s="1452" t="s">
        <v>2418</v>
      </c>
      <c r="E1160" s="1451" t="s">
        <v>6185</v>
      </c>
      <c r="F1160" s="1452">
        <v>272124</v>
      </c>
    </row>
    <row r="1161" spans="1:6" ht="14.5" x14ac:dyDescent="0.2">
      <c r="A1161" s="1452" t="s">
        <v>2364</v>
      </c>
      <c r="B1161" s="1452" t="s">
        <v>2417</v>
      </c>
      <c r="C1161" s="1452" t="s">
        <v>2362</v>
      </c>
      <c r="D1161" s="1452" t="s">
        <v>2416</v>
      </c>
      <c r="E1161" s="1451" t="s">
        <v>6186</v>
      </c>
      <c r="F1161" s="1452">
        <v>272132</v>
      </c>
    </row>
    <row r="1162" spans="1:6" ht="14.5" x14ac:dyDescent="0.2">
      <c r="A1162" s="1452" t="s">
        <v>2364</v>
      </c>
      <c r="B1162" s="1452" t="s">
        <v>2415</v>
      </c>
      <c r="C1162" s="1452" t="s">
        <v>2362</v>
      </c>
      <c r="D1162" s="1452" t="s">
        <v>2414</v>
      </c>
      <c r="E1162" s="1451" t="s">
        <v>6187</v>
      </c>
      <c r="F1162" s="1452">
        <v>272141</v>
      </c>
    </row>
    <row r="1163" spans="1:6" ht="14.5" x14ac:dyDescent="0.2">
      <c r="A1163" s="1452" t="s">
        <v>2364</v>
      </c>
      <c r="B1163" s="1452" t="s">
        <v>2413</v>
      </c>
      <c r="C1163" s="1452" t="s">
        <v>2362</v>
      </c>
      <c r="D1163" s="1452" t="s">
        <v>2412</v>
      </c>
      <c r="E1163" s="1451" t="s">
        <v>6188</v>
      </c>
      <c r="F1163" s="1452">
        <v>272159</v>
      </c>
    </row>
    <row r="1164" spans="1:6" ht="14.5" x14ac:dyDescent="0.2">
      <c r="A1164" s="1452" t="s">
        <v>2364</v>
      </c>
      <c r="B1164" s="1452" t="s">
        <v>2411</v>
      </c>
      <c r="C1164" s="1452" t="s">
        <v>2362</v>
      </c>
      <c r="D1164" s="1452" t="s">
        <v>2410</v>
      </c>
      <c r="E1164" s="1451" t="s">
        <v>6189</v>
      </c>
      <c r="F1164" s="1452">
        <v>272167</v>
      </c>
    </row>
    <row r="1165" spans="1:6" ht="14.5" x14ac:dyDescent="0.2">
      <c r="A1165" s="1452" t="s">
        <v>2364</v>
      </c>
      <c r="B1165" s="1452" t="s">
        <v>2409</v>
      </c>
      <c r="C1165" s="1452" t="s">
        <v>2362</v>
      </c>
      <c r="D1165" s="1452" t="s">
        <v>2408</v>
      </c>
      <c r="E1165" s="1451" t="s">
        <v>6190</v>
      </c>
      <c r="F1165" s="1452">
        <v>272175</v>
      </c>
    </row>
    <row r="1166" spans="1:6" ht="14.5" x14ac:dyDescent="0.2">
      <c r="A1166" s="1452" t="s">
        <v>2364</v>
      </c>
      <c r="B1166" s="1452" t="s">
        <v>2407</v>
      </c>
      <c r="C1166" s="1452" t="s">
        <v>2362</v>
      </c>
      <c r="D1166" s="1452" t="s">
        <v>2406</v>
      </c>
      <c r="E1166" s="1451" t="s">
        <v>6191</v>
      </c>
      <c r="F1166" s="1452">
        <v>272183</v>
      </c>
    </row>
    <row r="1167" spans="1:6" ht="14.5" x14ac:dyDescent="0.2">
      <c r="A1167" s="1452" t="s">
        <v>2364</v>
      </c>
      <c r="B1167" s="1452" t="s">
        <v>2405</v>
      </c>
      <c r="C1167" s="1452" t="s">
        <v>2362</v>
      </c>
      <c r="D1167" s="1452" t="s">
        <v>1331</v>
      </c>
      <c r="E1167" s="1451" t="s">
        <v>6192</v>
      </c>
      <c r="F1167" s="1452">
        <v>272191</v>
      </c>
    </row>
    <row r="1168" spans="1:6" ht="14.5" x14ac:dyDescent="0.2">
      <c r="A1168" s="1452" t="s">
        <v>2364</v>
      </c>
      <c r="B1168" s="1452" t="s">
        <v>2404</v>
      </c>
      <c r="C1168" s="1452" t="s">
        <v>2362</v>
      </c>
      <c r="D1168" s="1452" t="s">
        <v>2403</v>
      </c>
      <c r="E1168" s="1451" t="s">
        <v>6193</v>
      </c>
      <c r="F1168" s="1452">
        <v>272205</v>
      </c>
    </row>
    <row r="1169" spans="1:6" ht="14.5" x14ac:dyDescent="0.2">
      <c r="A1169" s="1452" t="s">
        <v>2364</v>
      </c>
      <c r="B1169" s="1452" t="s">
        <v>2402</v>
      </c>
      <c r="C1169" s="1452" t="s">
        <v>2362</v>
      </c>
      <c r="D1169" s="1452" t="s">
        <v>2401</v>
      </c>
      <c r="E1169" s="1451" t="s">
        <v>6194</v>
      </c>
      <c r="F1169" s="1452">
        <v>272213</v>
      </c>
    </row>
    <row r="1170" spans="1:6" ht="14.5" x14ac:dyDescent="0.2">
      <c r="A1170" s="1452" t="s">
        <v>2364</v>
      </c>
      <c r="B1170" s="1452" t="s">
        <v>2400</v>
      </c>
      <c r="C1170" s="1452" t="s">
        <v>2362</v>
      </c>
      <c r="D1170" s="1452" t="s">
        <v>2399</v>
      </c>
      <c r="E1170" s="1451" t="s">
        <v>6195</v>
      </c>
      <c r="F1170" s="1452">
        <v>272221</v>
      </c>
    </row>
    <row r="1171" spans="1:6" ht="14.5" x14ac:dyDescent="0.2">
      <c r="A1171" s="1452" t="s">
        <v>2364</v>
      </c>
      <c r="B1171" s="1452" t="s">
        <v>2398</v>
      </c>
      <c r="C1171" s="1452" t="s">
        <v>2362</v>
      </c>
      <c r="D1171" s="1452" t="s">
        <v>2397</v>
      </c>
      <c r="E1171" s="1451" t="s">
        <v>6196</v>
      </c>
      <c r="F1171" s="1452">
        <v>272230</v>
      </c>
    </row>
    <row r="1172" spans="1:6" ht="14.5" x14ac:dyDescent="0.2">
      <c r="A1172" s="1452" t="s">
        <v>2364</v>
      </c>
      <c r="B1172" s="1452" t="s">
        <v>2396</v>
      </c>
      <c r="C1172" s="1452" t="s">
        <v>2362</v>
      </c>
      <c r="D1172" s="1452" t="s">
        <v>6197</v>
      </c>
      <c r="E1172" s="1451" t="s">
        <v>6198</v>
      </c>
      <c r="F1172" s="1452">
        <v>272248</v>
      </c>
    </row>
    <row r="1173" spans="1:6" ht="14.5" x14ac:dyDescent="0.2">
      <c r="A1173" s="1452" t="s">
        <v>2364</v>
      </c>
      <c r="B1173" s="1452" t="s">
        <v>2395</v>
      </c>
      <c r="C1173" s="1452" t="s">
        <v>2362</v>
      </c>
      <c r="D1173" s="1452" t="s">
        <v>2394</v>
      </c>
      <c r="E1173" s="1451" t="s">
        <v>6199</v>
      </c>
      <c r="F1173" s="1452">
        <v>272256</v>
      </c>
    </row>
    <row r="1174" spans="1:6" ht="14.5" x14ac:dyDescent="0.2">
      <c r="A1174" s="1452" t="s">
        <v>2364</v>
      </c>
      <c r="B1174" s="1452" t="s">
        <v>2393</v>
      </c>
      <c r="C1174" s="1452" t="s">
        <v>2362</v>
      </c>
      <c r="D1174" s="1452" t="s">
        <v>2392</v>
      </c>
      <c r="E1174" s="1451" t="s">
        <v>6200</v>
      </c>
      <c r="F1174" s="1452">
        <v>272264</v>
      </c>
    </row>
    <row r="1175" spans="1:6" ht="14.5" x14ac:dyDescent="0.2">
      <c r="A1175" s="1452" t="s">
        <v>2364</v>
      </c>
      <c r="B1175" s="1452" t="s">
        <v>2391</v>
      </c>
      <c r="C1175" s="1452" t="s">
        <v>2362</v>
      </c>
      <c r="D1175" s="1452" t="s">
        <v>2390</v>
      </c>
      <c r="E1175" s="1451" t="s">
        <v>6201</v>
      </c>
      <c r="F1175" s="1452">
        <v>272272</v>
      </c>
    </row>
    <row r="1176" spans="1:6" ht="14.5" x14ac:dyDescent="0.2">
      <c r="A1176" s="1452" t="s">
        <v>2364</v>
      </c>
      <c r="B1176" s="1452" t="s">
        <v>2389</v>
      </c>
      <c r="C1176" s="1452" t="s">
        <v>2362</v>
      </c>
      <c r="D1176" s="1452" t="s">
        <v>2388</v>
      </c>
      <c r="E1176" s="1451" t="s">
        <v>6202</v>
      </c>
      <c r="F1176" s="1452">
        <v>272281</v>
      </c>
    </row>
    <row r="1177" spans="1:6" ht="14.5" x14ac:dyDescent="0.2">
      <c r="A1177" s="1452" t="s">
        <v>2364</v>
      </c>
      <c r="B1177" s="1452" t="s">
        <v>2387</v>
      </c>
      <c r="C1177" s="1452" t="s">
        <v>2362</v>
      </c>
      <c r="D1177" s="1452" t="s">
        <v>2386</v>
      </c>
      <c r="E1177" s="1451" t="s">
        <v>6203</v>
      </c>
      <c r="F1177" s="1452">
        <v>272299</v>
      </c>
    </row>
    <row r="1178" spans="1:6" ht="14.5" x14ac:dyDescent="0.2">
      <c r="A1178" s="1452" t="s">
        <v>2364</v>
      </c>
      <c r="B1178" s="1452" t="s">
        <v>2385</v>
      </c>
      <c r="C1178" s="1452" t="s">
        <v>2362</v>
      </c>
      <c r="D1178" s="1452" t="s">
        <v>2384</v>
      </c>
      <c r="E1178" s="1451" t="s">
        <v>6204</v>
      </c>
      <c r="F1178" s="1452">
        <v>272302</v>
      </c>
    </row>
    <row r="1179" spans="1:6" ht="14.5" x14ac:dyDescent="0.2">
      <c r="A1179" s="1452" t="s">
        <v>2364</v>
      </c>
      <c r="B1179" s="1452" t="s">
        <v>2383</v>
      </c>
      <c r="C1179" s="1452" t="s">
        <v>2362</v>
      </c>
      <c r="D1179" s="1452" t="s">
        <v>2382</v>
      </c>
      <c r="E1179" s="1451" t="s">
        <v>6205</v>
      </c>
      <c r="F1179" s="1452">
        <v>272311</v>
      </c>
    </row>
    <row r="1180" spans="1:6" ht="14.5" x14ac:dyDescent="0.2">
      <c r="A1180" s="1452" t="s">
        <v>2364</v>
      </c>
      <c r="B1180" s="1452" t="s">
        <v>2381</v>
      </c>
      <c r="C1180" s="1452" t="s">
        <v>2362</v>
      </c>
      <c r="D1180" s="1452" t="s">
        <v>2380</v>
      </c>
      <c r="E1180" s="1451" t="s">
        <v>6206</v>
      </c>
      <c r="F1180" s="1452">
        <v>272329</v>
      </c>
    </row>
    <row r="1181" spans="1:6" ht="14.5" x14ac:dyDescent="0.2">
      <c r="A1181" s="1452" t="s">
        <v>2364</v>
      </c>
      <c r="B1181" s="1452" t="s">
        <v>2379</v>
      </c>
      <c r="C1181" s="1452" t="s">
        <v>2362</v>
      </c>
      <c r="D1181" s="1452" t="s">
        <v>2378</v>
      </c>
      <c r="E1181" s="1451" t="s">
        <v>6207</v>
      </c>
      <c r="F1181" s="1452">
        <v>273015</v>
      </c>
    </row>
    <row r="1182" spans="1:6" ht="14.5" x14ac:dyDescent="0.2">
      <c r="A1182" s="1452" t="s">
        <v>2364</v>
      </c>
      <c r="B1182" s="1452" t="s">
        <v>2377</v>
      </c>
      <c r="C1182" s="1452" t="s">
        <v>2362</v>
      </c>
      <c r="D1182" s="1452" t="s">
        <v>2376</v>
      </c>
      <c r="E1182" s="1451" t="s">
        <v>6208</v>
      </c>
      <c r="F1182" s="1452">
        <v>273210</v>
      </c>
    </row>
    <row r="1183" spans="1:6" ht="14.5" x14ac:dyDescent="0.2">
      <c r="A1183" s="1452" t="s">
        <v>2364</v>
      </c>
      <c r="B1183" s="1452" t="s">
        <v>2375</v>
      </c>
      <c r="C1183" s="1452" t="s">
        <v>2362</v>
      </c>
      <c r="D1183" s="1452" t="s">
        <v>2374</v>
      </c>
      <c r="E1183" s="1451" t="s">
        <v>6209</v>
      </c>
      <c r="F1183" s="1452">
        <v>273228</v>
      </c>
    </row>
    <row r="1184" spans="1:6" ht="14.5" x14ac:dyDescent="0.2">
      <c r="A1184" s="1452" t="s">
        <v>2364</v>
      </c>
      <c r="B1184" s="1452" t="s">
        <v>2373</v>
      </c>
      <c r="C1184" s="1452" t="s">
        <v>2362</v>
      </c>
      <c r="D1184" s="1452" t="s">
        <v>2372</v>
      </c>
      <c r="E1184" s="1451" t="s">
        <v>6210</v>
      </c>
      <c r="F1184" s="1452">
        <v>273414</v>
      </c>
    </row>
    <row r="1185" spans="1:6" ht="14.5" x14ac:dyDescent="0.2">
      <c r="A1185" s="1452" t="s">
        <v>2364</v>
      </c>
      <c r="B1185" s="1452" t="s">
        <v>2371</v>
      </c>
      <c r="C1185" s="1452" t="s">
        <v>2362</v>
      </c>
      <c r="D1185" s="1452" t="s">
        <v>2370</v>
      </c>
      <c r="E1185" s="1451" t="s">
        <v>6211</v>
      </c>
      <c r="F1185" s="1452">
        <v>273619</v>
      </c>
    </row>
    <row r="1186" spans="1:6" ht="14.5" x14ac:dyDescent="0.2">
      <c r="A1186" s="1452" t="s">
        <v>2364</v>
      </c>
      <c r="B1186" s="1452" t="s">
        <v>2369</v>
      </c>
      <c r="C1186" s="1452" t="s">
        <v>2362</v>
      </c>
      <c r="D1186" s="1452" t="s">
        <v>2368</v>
      </c>
      <c r="E1186" s="1451" t="s">
        <v>6212</v>
      </c>
      <c r="F1186" s="1452">
        <v>273627</v>
      </c>
    </row>
    <row r="1187" spans="1:6" ht="14.5" x14ac:dyDescent="0.2">
      <c r="A1187" s="1452" t="s">
        <v>2364</v>
      </c>
      <c r="B1187" s="1452" t="s">
        <v>2367</v>
      </c>
      <c r="C1187" s="1452" t="s">
        <v>2362</v>
      </c>
      <c r="D1187" s="1452" t="s">
        <v>2013</v>
      </c>
      <c r="E1187" s="1451" t="s">
        <v>6213</v>
      </c>
      <c r="F1187" s="1452">
        <v>273660</v>
      </c>
    </row>
    <row r="1188" spans="1:6" ht="14.5" x14ac:dyDescent="0.2">
      <c r="A1188" s="1452" t="s">
        <v>2364</v>
      </c>
      <c r="B1188" s="1452" t="s">
        <v>2291</v>
      </c>
      <c r="C1188" s="1452" t="s">
        <v>2362</v>
      </c>
      <c r="D1188" s="1452" t="s">
        <v>2290</v>
      </c>
      <c r="E1188" s="1451" t="s">
        <v>6214</v>
      </c>
      <c r="F1188" s="1452">
        <v>273813</v>
      </c>
    </row>
    <row r="1189" spans="1:6" ht="14.5" x14ac:dyDescent="0.2">
      <c r="A1189" s="1452" t="s">
        <v>2364</v>
      </c>
      <c r="B1189" s="1452" t="s">
        <v>2366</v>
      </c>
      <c r="C1189" s="1452" t="s">
        <v>2362</v>
      </c>
      <c r="D1189" s="1452" t="s">
        <v>2365</v>
      </c>
      <c r="E1189" s="1451" t="s">
        <v>6215</v>
      </c>
      <c r="F1189" s="1452">
        <v>273821</v>
      </c>
    </row>
    <row r="1190" spans="1:6" ht="14.5" x14ac:dyDescent="0.2">
      <c r="A1190" s="1452" t="s">
        <v>2364</v>
      </c>
      <c r="B1190" s="1452" t="s">
        <v>2363</v>
      </c>
      <c r="C1190" s="1452" t="s">
        <v>2362</v>
      </c>
      <c r="D1190" s="1452" t="s">
        <v>2361</v>
      </c>
      <c r="E1190" s="1451" t="s">
        <v>6216</v>
      </c>
      <c r="F1190" s="1452">
        <v>273830</v>
      </c>
    </row>
    <row r="1191" spans="1:6" ht="14.5" x14ac:dyDescent="0.2">
      <c r="A1191" s="1449" t="s">
        <v>2283</v>
      </c>
      <c r="B1191" s="1450"/>
      <c r="C1191" s="1450" t="s">
        <v>2281</v>
      </c>
      <c r="D1191" s="1450"/>
      <c r="E1191" s="1451" t="s">
        <v>2283</v>
      </c>
      <c r="F1191" s="1449">
        <v>280003</v>
      </c>
    </row>
    <row r="1192" spans="1:6" ht="14.5" x14ac:dyDescent="0.2">
      <c r="A1192" s="1452" t="s">
        <v>2283</v>
      </c>
      <c r="B1192" s="1452" t="s">
        <v>2360</v>
      </c>
      <c r="C1192" s="1452" t="s">
        <v>2281</v>
      </c>
      <c r="D1192" s="1452" t="s">
        <v>2359</v>
      </c>
      <c r="E1192" s="1451" t="s">
        <v>6217</v>
      </c>
      <c r="F1192" s="1452">
        <v>281000</v>
      </c>
    </row>
    <row r="1193" spans="1:6" ht="14.5" x14ac:dyDescent="0.2">
      <c r="A1193" s="1452" t="s">
        <v>2283</v>
      </c>
      <c r="B1193" s="1452" t="s">
        <v>2358</v>
      </c>
      <c r="C1193" s="1452" t="s">
        <v>2281</v>
      </c>
      <c r="D1193" s="1452" t="s">
        <v>2357</v>
      </c>
      <c r="E1193" s="1451" t="s">
        <v>6218</v>
      </c>
      <c r="F1193" s="1452">
        <v>282014</v>
      </c>
    </row>
    <row r="1194" spans="1:6" ht="14.5" x14ac:dyDescent="0.2">
      <c r="A1194" s="1452" t="s">
        <v>2283</v>
      </c>
      <c r="B1194" s="1452" t="s">
        <v>2356</v>
      </c>
      <c r="C1194" s="1452" t="s">
        <v>2281</v>
      </c>
      <c r="D1194" s="1452" t="s">
        <v>2355</v>
      </c>
      <c r="E1194" s="1451" t="s">
        <v>6219</v>
      </c>
      <c r="F1194" s="1452">
        <v>282022</v>
      </c>
    </row>
    <row r="1195" spans="1:6" ht="14.5" x14ac:dyDescent="0.2">
      <c r="A1195" s="1452" t="s">
        <v>2283</v>
      </c>
      <c r="B1195" s="1452" t="s">
        <v>2354</v>
      </c>
      <c r="C1195" s="1452" t="s">
        <v>2281</v>
      </c>
      <c r="D1195" s="1452" t="s">
        <v>2353</v>
      </c>
      <c r="E1195" s="1451" t="s">
        <v>6220</v>
      </c>
      <c r="F1195" s="1452">
        <v>282031</v>
      </c>
    </row>
    <row r="1196" spans="1:6" ht="14.5" x14ac:dyDescent="0.2">
      <c r="A1196" s="1452" t="s">
        <v>2283</v>
      </c>
      <c r="B1196" s="1452" t="s">
        <v>2352</v>
      </c>
      <c r="C1196" s="1452" t="s">
        <v>2281</v>
      </c>
      <c r="D1196" s="1452" t="s">
        <v>2351</v>
      </c>
      <c r="E1196" s="1451" t="s">
        <v>6221</v>
      </c>
      <c r="F1196" s="1452">
        <v>282049</v>
      </c>
    </row>
    <row r="1197" spans="1:6" ht="14.5" x14ac:dyDescent="0.2">
      <c r="A1197" s="1452" t="s">
        <v>2283</v>
      </c>
      <c r="B1197" s="1452" t="s">
        <v>2350</v>
      </c>
      <c r="C1197" s="1452" t="s">
        <v>2281</v>
      </c>
      <c r="D1197" s="1452" t="s">
        <v>2349</v>
      </c>
      <c r="E1197" s="1451" t="s">
        <v>6222</v>
      </c>
      <c r="F1197" s="1452">
        <v>282057</v>
      </c>
    </row>
    <row r="1198" spans="1:6" ht="14.5" x14ac:dyDescent="0.2">
      <c r="A1198" s="1452" t="s">
        <v>2283</v>
      </c>
      <c r="B1198" s="1452" t="s">
        <v>2348</v>
      </c>
      <c r="C1198" s="1452" t="s">
        <v>2281</v>
      </c>
      <c r="D1198" s="1452" t="s">
        <v>2347</v>
      </c>
      <c r="E1198" s="1451" t="s">
        <v>6223</v>
      </c>
      <c r="F1198" s="1452">
        <v>282065</v>
      </c>
    </row>
    <row r="1199" spans="1:6" ht="14.5" x14ac:dyDescent="0.2">
      <c r="A1199" s="1452" t="s">
        <v>2283</v>
      </c>
      <c r="B1199" s="1452" t="s">
        <v>2346</v>
      </c>
      <c r="C1199" s="1452" t="s">
        <v>2281</v>
      </c>
      <c r="D1199" s="1452" t="s">
        <v>2345</v>
      </c>
      <c r="E1199" s="1451" t="s">
        <v>6224</v>
      </c>
      <c r="F1199" s="1452">
        <v>282073</v>
      </c>
    </row>
    <row r="1200" spans="1:6" ht="14.5" x14ac:dyDescent="0.2">
      <c r="A1200" s="1452" t="s">
        <v>2283</v>
      </c>
      <c r="B1200" s="1452" t="s">
        <v>2344</v>
      </c>
      <c r="C1200" s="1452" t="s">
        <v>2281</v>
      </c>
      <c r="D1200" s="1452" t="s">
        <v>2343</v>
      </c>
      <c r="E1200" s="1451" t="s">
        <v>6225</v>
      </c>
      <c r="F1200" s="1452">
        <v>282081</v>
      </c>
    </row>
    <row r="1201" spans="1:6" ht="14.5" x14ac:dyDescent="0.2">
      <c r="A1201" s="1452" t="s">
        <v>2283</v>
      </c>
      <c r="B1201" s="1452" t="s">
        <v>2342</v>
      </c>
      <c r="C1201" s="1452" t="s">
        <v>2281</v>
      </c>
      <c r="D1201" s="1452" t="s">
        <v>2341</v>
      </c>
      <c r="E1201" s="1451" t="s">
        <v>6226</v>
      </c>
      <c r="F1201" s="1452">
        <v>282090</v>
      </c>
    </row>
    <row r="1202" spans="1:6" ht="14.5" x14ac:dyDescent="0.2">
      <c r="A1202" s="1452" t="s">
        <v>2283</v>
      </c>
      <c r="B1202" s="1452" t="s">
        <v>2340</v>
      </c>
      <c r="C1202" s="1452" t="s">
        <v>2281</v>
      </c>
      <c r="D1202" s="1452" t="s">
        <v>2339</v>
      </c>
      <c r="E1202" s="1451" t="s">
        <v>6227</v>
      </c>
      <c r="F1202" s="1452">
        <v>282103</v>
      </c>
    </row>
    <row r="1203" spans="1:6" ht="14.5" x14ac:dyDescent="0.2">
      <c r="A1203" s="1452" t="s">
        <v>2283</v>
      </c>
      <c r="B1203" s="1452" t="s">
        <v>2338</v>
      </c>
      <c r="C1203" s="1452" t="s">
        <v>2281</v>
      </c>
      <c r="D1203" s="1452" t="s">
        <v>2337</v>
      </c>
      <c r="E1203" s="1451" t="s">
        <v>6228</v>
      </c>
      <c r="F1203" s="1452">
        <v>282120</v>
      </c>
    </row>
    <row r="1204" spans="1:6" ht="14.5" x14ac:dyDescent="0.2">
      <c r="A1204" s="1452" t="s">
        <v>2283</v>
      </c>
      <c r="B1204" s="1452" t="s">
        <v>2336</v>
      </c>
      <c r="C1204" s="1452" t="s">
        <v>2281</v>
      </c>
      <c r="D1204" s="1452" t="s">
        <v>2335</v>
      </c>
      <c r="E1204" s="1451" t="s">
        <v>6229</v>
      </c>
      <c r="F1204" s="1452">
        <v>282138</v>
      </c>
    </row>
    <row r="1205" spans="1:6" ht="14.5" x14ac:dyDescent="0.2">
      <c r="A1205" s="1452" t="s">
        <v>2283</v>
      </c>
      <c r="B1205" s="1452" t="s">
        <v>2334</v>
      </c>
      <c r="C1205" s="1452" t="s">
        <v>2281</v>
      </c>
      <c r="D1205" s="1452" t="s">
        <v>2333</v>
      </c>
      <c r="E1205" s="1451" t="s">
        <v>6230</v>
      </c>
      <c r="F1205" s="1452">
        <v>282146</v>
      </c>
    </row>
    <row r="1206" spans="1:6" ht="14.5" x14ac:dyDescent="0.2">
      <c r="A1206" s="1452" t="s">
        <v>2283</v>
      </c>
      <c r="B1206" s="1452" t="s">
        <v>2332</v>
      </c>
      <c r="C1206" s="1452" t="s">
        <v>2281</v>
      </c>
      <c r="D1206" s="1452" t="s">
        <v>2331</v>
      </c>
      <c r="E1206" s="1451" t="s">
        <v>6231</v>
      </c>
      <c r="F1206" s="1452">
        <v>282154</v>
      </c>
    </row>
    <row r="1207" spans="1:6" ht="14.5" x14ac:dyDescent="0.2">
      <c r="A1207" s="1452" t="s">
        <v>2283</v>
      </c>
      <c r="B1207" s="1452" t="s">
        <v>2330</v>
      </c>
      <c r="C1207" s="1452" t="s">
        <v>2281</v>
      </c>
      <c r="D1207" s="1452" t="s">
        <v>2329</v>
      </c>
      <c r="E1207" s="1451" t="s">
        <v>6232</v>
      </c>
      <c r="F1207" s="1452">
        <v>282162</v>
      </c>
    </row>
    <row r="1208" spans="1:6" ht="14.5" x14ac:dyDescent="0.2">
      <c r="A1208" s="1452" t="s">
        <v>2283</v>
      </c>
      <c r="B1208" s="1452" t="s">
        <v>2328</v>
      </c>
      <c r="C1208" s="1452" t="s">
        <v>2281</v>
      </c>
      <c r="D1208" s="1452" t="s">
        <v>2327</v>
      </c>
      <c r="E1208" s="1451" t="s">
        <v>6233</v>
      </c>
      <c r="F1208" s="1452">
        <v>282171</v>
      </c>
    </row>
    <row r="1209" spans="1:6" ht="14.5" x14ac:dyDescent="0.2">
      <c r="A1209" s="1452" t="s">
        <v>2283</v>
      </c>
      <c r="B1209" s="1452" t="s">
        <v>2326</v>
      </c>
      <c r="C1209" s="1452" t="s">
        <v>2281</v>
      </c>
      <c r="D1209" s="1452" t="s">
        <v>2325</v>
      </c>
      <c r="E1209" s="1451" t="s">
        <v>6234</v>
      </c>
      <c r="F1209" s="1452">
        <v>282189</v>
      </c>
    </row>
    <row r="1210" spans="1:6" ht="14.5" x14ac:dyDescent="0.2">
      <c r="A1210" s="1452" t="s">
        <v>2283</v>
      </c>
      <c r="B1210" s="1452" t="s">
        <v>2324</v>
      </c>
      <c r="C1210" s="1452" t="s">
        <v>2281</v>
      </c>
      <c r="D1210" s="1452" t="s">
        <v>2323</v>
      </c>
      <c r="E1210" s="1451" t="s">
        <v>6235</v>
      </c>
      <c r="F1210" s="1452">
        <v>282197</v>
      </c>
    </row>
    <row r="1211" spans="1:6" ht="14.5" x14ac:dyDescent="0.2">
      <c r="A1211" s="1452" t="s">
        <v>2283</v>
      </c>
      <c r="B1211" s="1452" t="s">
        <v>2322</v>
      </c>
      <c r="C1211" s="1452" t="s">
        <v>2281</v>
      </c>
      <c r="D1211" s="1452" t="s">
        <v>2321</v>
      </c>
      <c r="E1211" s="1451" t="s">
        <v>6236</v>
      </c>
      <c r="F1211" s="1452">
        <v>282201</v>
      </c>
    </row>
    <row r="1212" spans="1:6" ht="14.5" x14ac:dyDescent="0.2">
      <c r="A1212" s="1452" t="s">
        <v>2283</v>
      </c>
      <c r="B1212" s="1452" t="s">
        <v>6237</v>
      </c>
      <c r="C1212" s="1452" t="s">
        <v>2281</v>
      </c>
      <c r="D1212" s="1452" t="s">
        <v>6238</v>
      </c>
      <c r="E1212" s="1451" t="s">
        <v>6239</v>
      </c>
      <c r="F1212" s="1452">
        <v>282219</v>
      </c>
    </row>
    <row r="1213" spans="1:6" ht="14.5" x14ac:dyDescent="0.2">
      <c r="A1213" s="1452" t="s">
        <v>2283</v>
      </c>
      <c r="B1213" s="1452" t="s">
        <v>2320</v>
      </c>
      <c r="C1213" s="1452" t="s">
        <v>2281</v>
      </c>
      <c r="D1213" s="1452" t="s">
        <v>2319</v>
      </c>
      <c r="E1213" s="1451" t="s">
        <v>6240</v>
      </c>
      <c r="F1213" s="1452">
        <v>282227</v>
      </c>
    </row>
    <row r="1214" spans="1:6" ht="14.5" x14ac:dyDescent="0.2">
      <c r="A1214" s="1452" t="s">
        <v>2283</v>
      </c>
      <c r="B1214" s="1452" t="s">
        <v>2318</v>
      </c>
      <c r="C1214" s="1452" t="s">
        <v>2281</v>
      </c>
      <c r="D1214" s="1452" t="s">
        <v>2317</v>
      </c>
      <c r="E1214" s="1451" t="s">
        <v>6241</v>
      </c>
      <c r="F1214" s="1452">
        <v>282235</v>
      </c>
    </row>
    <row r="1215" spans="1:6" ht="14.5" x14ac:dyDescent="0.2">
      <c r="A1215" s="1452" t="s">
        <v>2283</v>
      </c>
      <c r="B1215" s="1452" t="s">
        <v>2316</v>
      </c>
      <c r="C1215" s="1452" t="s">
        <v>2281</v>
      </c>
      <c r="D1215" s="1452" t="s">
        <v>2315</v>
      </c>
      <c r="E1215" s="1451" t="s">
        <v>6242</v>
      </c>
      <c r="F1215" s="1452">
        <v>282243</v>
      </c>
    </row>
    <row r="1216" spans="1:6" ht="14.5" x14ac:dyDescent="0.2">
      <c r="A1216" s="1452" t="s">
        <v>2283</v>
      </c>
      <c r="B1216" s="1452" t="s">
        <v>2314</v>
      </c>
      <c r="C1216" s="1452" t="s">
        <v>2281</v>
      </c>
      <c r="D1216" s="1452" t="s">
        <v>2313</v>
      </c>
      <c r="E1216" s="1451" t="s">
        <v>6243</v>
      </c>
      <c r="F1216" s="1452">
        <v>282251</v>
      </c>
    </row>
    <row r="1217" spans="1:6" ht="14.5" x14ac:dyDescent="0.2">
      <c r="A1217" s="1452" t="s">
        <v>2283</v>
      </c>
      <c r="B1217" s="1452" t="s">
        <v>2312</v>
      </c>
      <c r="C1217" s="1452" t="s">
        <v>2281</v>
      </c>
      <c r="D1217" s="1452" t="s">
        <v>2311</v>
      </c>
      <c r="E1217" s="1451" t="s">
        <v>6244</v>
      </c>
      <c r="F1217" s="1452">
        <v>282260</v>
      </c>
    </row>
    <row r="1218" spans="1:6" ht="14.5" x14ac:dyDescent="0.2">
      <c r="A1218" s="1452" t="s">
        <v>2283</v>
      </c>
      <c r="B1218" s="1452" t="s">
        <v>2310</v>
      </c>
      <c r="C1218" s="1452" t="s">
        <v>2281</v>
      </c>
      <c r="D1218" s="1452" t="s">
        <v>2309</v>
      </c>
      <c r="E1218" s="1451" t="s">
        <v>6245</v>
      </c>
      <c r="F1218" s="1452">
        <v>282278</v>
      </c>
    </row>
    <row r="1219" spans="1:6" ht="14.5" x14ac:dyDescent="0.2">
      <c r="A1219" s="1452" t="s">
        <v>2283</v>
      </c>
      <c r="B1219" s="1452" t="s">
        <v>2308</v>
      </c>
      <c r="C1219" s="1452" t="s">
        <v>2281</v>
      </c>
      <c r="D1219" s="1452" t="s">
        <v>2307</v>
      </c>
      <c r="E1219" s="1451" t="s">
        <v>6246</v>
      </c>
      <c r="F1219" s="1452">
        <v>282286</v>
      </c>
    </row>
    <row r="1220" spans="1:6" ht="14.5" x14ac:dyDescent="0.2">
      <c r="A1220" s="1452" t="s">
        <v>2283</v>
      </c>
      <c r="B1220" s="1452" t="s">
        <v>2306</v>
      </c>
      <c r="C1220" s="1452" t="s">
        <v>2281</v>
      </c>
      <c r="D1220" s="1452" t="s">
        <v>2305</v>
      </c>
      <c r="E1220" s="1451" t="s">
        <v>6247</v>
      </c>
      <c r="F1220" s="1452">
        <v>282294</v>
      </c>
    </row>
    <row r="1221" spans="1:6" ht="14.5" x14ac:dyDescent="0.2">
      <c r="A1221" s="1452" t="s">
        <v>2283</v>
      </c>
      <c r="B1221" s="1452" t="s">
        <v>2304</v>
      </c>
      <c r="C1221" s="1452" t="s">
        <v>2281</v>
      </c>
      <c r="D1221" s="1452" t="s">
        <v>2303</v>
      </c>
      <c r="E1221" s="1451" t="s">
        <v>6248</v>
      </c>
      <c r="F1221" s="1452">
        <v>283011</v>
      </c>
    </row>
    <row r="1222" spans="1:6" ht="14.5" x14ac:dyDescent="0.2">
      <c r="A1222" s="1452" t="s">
        <v>2283</v>
      </c>
      <c r="B1222" s="1452" t="s">
        <v>2302</v>
      </c>
      <c r="C1222" s="1452" t="s">
        <v>2281</v>
      </c>
      <c r="D1222" s="1452" t="s">
        <v>2301</v>
      </c>
      <c r="E1222" s="1451" t="s">
        <v>6249</v>
      </c>
      <c r="F1222" s="1452">
        <v>283657</v>
      </c>
    </row>
    <row r="1223" spans="1:6" ht="14.5" x14ac:dyDescent="0.2">
      <c r="A1223" s="1452" t="s">
        <v>2283</v>
      </c>
      <c r="B1223" s="1452" t="s">
        <v>2300</v>
      </c>
      <c r="C1223" s="1452" t="s">
        <v>2281</v>
      </c>
      <c r="D1223" s="1452" t="s">
        <v>2162</v>
      </c>
      <c r="E1223" s="1451" t="s">
        <v>6250</v>
      </c>
      <c r="F1223" s="1452">
        <v>283819</v>
      </c>
    </row>
    <row r="1224" spans="1:6" ht="14.5" x14ac:dyDescent="0.2">
      <c r="A1224" s="1452" t="s">
        <v>2283</v>
      </c>
      <c r="B1224" s="1452" t="s">
        <v>2299</v>
      </c>
      <c r="C1224" s="1452" t="s">
        <v>2281</v>
      </c>
      <c r="D1224" s="1452" t="s">
        <v>2298</v>
      </c>
      <c r="E1224" s="1451" t="s">
        <v>6251</v>
      </c>
      <c r="F1224" s="1452">
        <v>283827</v>
      </c>
    </row>
    <row r="1225" spans="1:6" ht="14.5" x14ac:dyDescent="0.2">
      <c r="A1225" s="1452" t="s">
        <v>2283</v>
      </c>
      <c r="B1225" s="1452" t="s">
        <v>2297</v>
      </c>
      <c r="C1225" s="1452" t="s">
        <v>2281</v>
      </c>
      <c r="D1225" s="1452" t="s">
        <v>2296</v>
      </c>
      <c r="E1225" s="1451" t="s">
        <v>6252</v>
      </c>
      <c r="F1225" s="1452">
        <v>284424</v>
      </c>
    </row>
    <row r="1226" spans="1:6" ht="14.5" x14ac:dyDescent="0.2">
      <c r="A1226" s="1452" t="s">
        <v>2283</v>
      </c>
      <c r="B1226" s="1452" t="s">
        <v>2295</v>
      </c>
      <c r="C1226" s="1452" t="s">
        <v>2281</v>
      </c>
      <c r="D1226" s="1452" t="s">
        <v>2294</v>
      </c>
      <c r="E1226" s="1451" t="s">
        <v>6253</v>
      </c>
      <c r="F1226" s="1452">
        <v>284432</v>
      </c>
    </row>
    <row r="1227" spans="1:6" ht="14.5" x14ac:dyDescent="0.2">
      <c r="A1227" s="1452" t="s">
        <v>2283</v>
      </c>
      <c r="B1227" s="1452" t="s">
        <v>2293</v>
      </c>
      <c r="C1227" s="1452" t="s">
        <v>2281</v>
      </c>
      <c r="D1227" s="1452" t="s">
        <v>2292</v>
      </c>
      <c r="E1227" s="1451" t="s">
        <v>6254</v>
      </c>
      <c r="F1227" s="1452">
        <v>284467</v>
      </c>
    </row>
    <row r="1228" spans="1:6" ht="14.5" x14ac:dyDescent="0.2">
      <c r="A1228" s="1452" t="s">
        <v>2283</v>
      </c>
      <c r="B1228" s="1452" t="s">
        <v>2291</v>
      </c>
      <c r="C1228" s="1452" t="s">
        <v>2281</v>
      </c>
      <c r="D1228" s="1452" t="s">
        <v>2290</v>
      </c>
      <c r="E1228" s="1451" t="s">
        <v>6255</v>
      </c>
      <c r="F1228" s="1452">
        <v>284645</v>
      </c>
    </row>
    <row r="1229" spans="1:6" ht="14.5" x14ac:dyDescent="0.2">
      <c r="A1229" s="1452" t="s">
        <v>2283</v>
      </c>
      <c r="B1229" s="1452" t="s">
        <v>2289</v>
      </c>
      <c r="C1229" s="1452" t="s">
        <v>2281</v>
      </c>
      <c r="D1229" s="1452" t="s">
        <v>2288</v>
      </c>
      <c r="E1229" s="1451" t="s">
        <v>6256</v>
      </c>
      <c r="F1229" s="1452">
        <v>284815</v>
      </c>
    </row>
    <row r="1230" spans="1:6" ht="14.5" x14ac:dyDescent="0.2">
      <c r="A1230" s="1452" t="s">
        <v>2283</v>
      </c>
      <c r="B1230" s="1452" t="s">
        <v>2287</v>
      </c>
      <c r="C1230" s="1452" t="s">
        <v>2281</v>
      </c>
      <c r="D1230" s="1452" t="s">
        <v>2286</v>
      </c>
      <c r="E1230" s="1451" t="s">
        <v>6257</v>
      </c>
      <c r="F1230" s="1452">
        <v>285013</v>
      </c>
    </row>
    <row r="1231" spans="1:6" ht="14.5" x14ac:dyDescent="0.2">
      <c r="A1231" s="1452" t="s">
        <v>2283</v>
      </c>
      <c r="B1231" s="1452" t="s">
        <v>2285</v>
      </c>
      <c r="C1231" s="1452" t="s">
        <v>2281</v>
      </c>
      <c r="D1231" s="1452" t="s">
        <v>2284</v>
      </c>
      <c r="E1231" s="1451" t="s">
        <v>6258</v>
      </c>
      <c r="F1231" s="1452">
        <v>285854</v>
      </c>
    </row>
    <row r="1232" spans="1:6" ht="14.5" x14ac:dyDescent="0.2">
      <c r="A1232" s="1452" t="s">
        <v>2283</v>
      </c>
      <c r="B1232" s="1452" t="s">
        <v>2282</v>
      </c>
      <c r="C1232" s="1452" t="s">
        <v>2281</v>
      </c>
      <c r="D1232" s="1452" t="s">
        <v>2280</v>
      </c>
      <c r="E1232" s="1451" t="s">
        <v>6259</v>
      </c>
      <c r="F1232" s="1452">
        <v>285862</v>
      </c>
    </row>
    <row r="1233" spans="1:6" ht="14.5" x14ac:dyDescent="0.2">
      <c r="A1233" s="1449" t="s">
        <v>2204</v>
      </c>
      <c r="B1233" s="1450"/>
      <c r="C1233" s="1450" t="s">
        <v>2202</v>
      </c>
      <c r="D1233" s="1450"/>
      <c r="E1233" s="1451" t="s">
        <v>2204</v>
      </c>
      <c r="F1233" s="1449">
        <v>290009</v>
      </c>
    </row>
    <row r="1234" spans="1:6" ht="14.5" x14ac:dyDescent="0.2">
      <c r="A1234" s="1452" t="s">
        <v>2204</v>
      </c>
      <c r="B1234" s="1452" t="s">
        <v>2279</v>
      </c>
      <c r="C1234" s="1452" t="s">
        <v>2202</v>
      </c>
      <c r="D1234" s="1452" t="s">
        <v>2278</v>
      </c>
      <c r="E1234" s="1451" t="s">
        <v>6260</v>
      </c>
      <c r="F1234" s="1452">
        <v>292010</v>
      </c>
    </row>
    <row r="1235" spans="1:6" ht="14.5" x14ac:dyDescent="0.2">
      <c r="A1235" s="1452" t="s">
        <v>2204</v>
      </c>
      <c r="B1235" s="1452" t="s">
        <v>2277</v>
      </c>
      <c r="C1235" s="1452" t="s">
        <v>2202</v>
      </c>
      <c r="D1235" s="1452" t="s">
        <v>2276</v>
      </c>
      <c r="E1235" s="1451" t="s">
        <v>6261</v>
      </c>
      <c r="F1235" s="1452">
        <v>292028</v>
      </c>
    </row>
    <row r="1236" spans="1:6" ht="14.5" x14ac:dyDescent="0.2">
      <c r="A1236" s="1452" t="s">
        <v>2204</v>
      </c>
      <c r="B1236" s="1452" t="s">
        <v>2275</v>
      </c>
      <c r="C1236" s="1452" t="s">
        <v>2202</v>
      </c>
      <c r="D1236" s="1452" t="s">
        <v>2274</v>
      </c>
      <c r="E1236" s="1451" t="s">
        <v>6262</v>
      </c>
      <c r="F1236" s="1452">
        <v>292036</v>
      </c>
    </row>
    <row r="1237" spans="1:6" ht="14.5" x14ac:dyDescent="0.2">
      <c r="A1237" s="1452" t="s">
        <v>2204</v>
      </c>
      <c r="B1237" s="1452" t="s">
        <v>2273</v>
      </c>
      <c r="C1237" s="1452" t="s">
        <v>2202</v>
      </c>
      <c r="D1237" s="1452" t="s">
        <v>2272</v>
      </c>
      <c r="E1237" s="1451" t="s">
        <v>6263</v>
      </c>
      <c r="F1237" s="1452">
        <v>292044</v>
      </c>
    </row>
    <row r="1238" spans="1:6" ht="14.5" x14ac:dyDescent="0.2">
      <c r="A1238" s="1452" t="s">
        <v>2204</v>
      </c>
      <c r="B1238" s="1452" t="s">
        <v>2271</v>
      </c>
      <c r="C1238" s="1452" t="s">
        <v>2202</v>
      </c>
      <c r="D1238" s="1452" t="s">
        <v>2270</v>
      </c>
      <c r="E1238" s="1451" t="s">
        <v>6264</v>
      </c>
      <c r="F1238" s="1452">
        <v>292052</v>
      </c>
    </row>
    <row r="1239" spans="1:6" ht="14.5" x14ac:dyDescent="0.2">
      <c r="A1239" s="1452" t="s">
        <v>2204</v>
      </c>
      <c r="B1239" s="1452" t="s">
        <v>2269</v>
      </c>
      <c r="C1239" s="1452" t="s">
        <v>2202</v>
      </c>
      <c r="D1239" s="1452" t="s">
        <v>2268</v>
      </c>
      <c r="E1239" s="1451" t="s">
        <v>6265</v>
      </c>
      <c r="F1239" s="1452">
        <v>292061</v>
      </c>
    </row>
    <row r="1240" spans="1:6" ht="14.5" x14ac:dyDescent="0.2">
      <c r="A1240" s="1452" t="s">
        <v>2204</v>
      </c>
      <c r="B1240" s="1452" t="s">
        <v>2267</v>
      </c>
      <c r="C1240" s="1452" t="s">
        <v>2202</v>
      </c>
      <c r="D1240" s="1452" t="s">
        <v>6266</v>
      </c>
      <c r="E1240" s="1451" t="s">
        <v>6267</v>
      </c>
      <c r="F1240" s="1452">
        <v>292079</v>
      </c>
    </row>
    <row r="1241" spans="1:6" ht="14.5" x14ac:dyDescent="0.2">
      <c r="A1241" s="1452" t="s">
        <v>2204</v>
      </c>
      <c r="B1241" s="1452" t="s">
        <v>2266</v>
      </c>
      <c r="C1241" s="1452" t="s">
        <v>2202</v>
      </c>
      <c r="D1241" s="1452" t="s">
        <v>2265</v>
      </c>
      <c r="E1241" s="1451" t="s">
        <v>6268</v>
      </c>
      <c r="F1241" s="1452">
        <v>292087</v>
      </c>
    </row>
    <row r="1242" spans="1:6" ht="14.5" x14ac:dyDescent="0.2">
      <c r="A1242" s="1452" t="s">
        <v>2204</v>
      </c>
      <c r="B1242" s="1452" t="s">
        <v>2264</v>
      </c>
      <c r="C1242" s="1452" t="s">
        <v>2202</v>
      </c>
      <c r="D1242" s="1452" t="s">
        <v>2263</v>
      </c>
      <c r="E1242" s="1451" t="s">
        <v>6269</v>
      </c>
      <c r="F1242" s="1452">
        <v>292095</v>
      </c>
    </row>
    <row r="1243" spans="1:6" ht="14.5" x14ac:dyDescent="0.2">
      <c r="A1243" s="1452" t="s">
        <v>2204</v>
      </c>
      <c r="B1243" s="1452" t="s">
        <v>2262</v>
      </c>
      <c r="C1243" s="1452" t="s">
        <v>2202</v>
      </c>
      <c r="D1243" s="1452" t="s">
        <v>2261</v>
      </c>
      <c r="E1243" s="1451" t="s">
        <v>6270</v>
      </c>
      <c r="F1243" s="1452">
        <v>292109</v>
      </c>
    </row>
    <row r="1244" spans="1:6" ht="14.5" x14ac:dyDescent="0.2">
      <c r="A1244" s="1452" t="s">
        <v>2204</v>
      </c>
      <c r="B1244" s="1452" t="s">
        <v>2260</v>
      </c>
      <c r="C1244" s="1452" t="s">
        <v>2202</v>
      </c>
      <c r="D1244" s="1452" t="s">
        <v>2259</v>
      </c>
      <c r="E1244" s="1451" t="s">
        <v>6271</v>
      </c>
      <c r="F1244" s="1452">
        <v>292117</v>
      </c>
    </row>
    <row r="1245" spans="1:6" ht="14.5" x14ac:dyDescent="0.2">
      <c r="A1245" s="1452" t="s">
        <v>2204</v>
      </c>
      <c r="B1245" s="1452" t="s">
        <v>2258</v>
      </c>
      <c r="C1245" s="1452" t="s">
        <v>2202</v>
      </c>
      <c r="D1245" s="1452" t="s">
        <v>2257</v>
      </c>
      <c r="E1245" s="1451" t="s">
        <v>6272</v>
      </c>
      <c r="F1245" s="1452">
        <v>292125</v>
      </c>
    </row>
    <row r="1246" spans="1:6" ht="14.5" x14ac:dyDescent="0.2">
      <c r="A1246" s="1452" t="s">
        <v>2204</v>
      </c>
      <c r="B1246" s="1452" t="s">
        <v>2256</v>
      </c>
      <c r="C1246" s="1452" t="s">
        <v>2202</v>
      </c>
      <c r="D1246" s="1452" t="s">
        <v>2255</v>
      </c>
      <c r="E1246" s="1451" t="s">
        <v>6273</v>
      </c>
      <c r="F1246" s="1452">
        <v>293229</v>
      </c>
    </row>
    <row r="1247" spans="1:6" ht="14.5" x14ac:dyDescent="0.2">
      <c r="A1247" s="1452" t="s">
        <v>2204</v>
      </c>
      <c r="B1247" s="1452" t="s">
        <v>2254</v>
      </c>
      <c r="C1247" s="1452" t="s">
        <v>2202</v>
      </c>
      <c r="D1247" s="1452" t="s">
        <v>2253</v>
      </c>
      <c r="E1247" s="1451" t="s">
        <v>6274</v>
      </c>
      <c r="F1247" s="1452">
        <v>293423</v>
      </c>
    </row>
    <row r="1248" spans="1:6" ht="14.5" x14ac:dyDescent="0.2">
      <c r="A1248" s="1452" t="s">
        <v>2204</v>
      </c>
      <c r="B1248" s="1452" t="s">
        <v>2252</v>
      </c>
      <c r="C1248" s="1452" t="s">
        <v>2202</v>
      </c>
      <c r="D1248" s="1452" t="s">
        <v>2251</v>
      </c>
      <c r="E1248" s="1451" t="s">
        <v>6275</v>
      </c>
      <c r="F1248" s="1452">
        <v>293431</v>
      </c>
    </row>
    <row r="1249" spans="1:6" ht="14.5" x14ac:dyDescent="0.2">
      <c r="A1249" s="1452" t="s">
        <v>2204</v>
      </c>
      <c r="B1249" s="1452" t="s">
        <v>2250</v>
      </c>
      <c r="C1249" s="1452" t="s">
        <v>2202</v>
      </c>
      <c r="D1249" s="1452" t="s">
        <v>2249</v>
      </c>
      <c r="E1249" s="1451" t="s">
        <v>6276</v>
      </c>
      <c r="F1249" s="1452">
        <v>293440</v>
      </c>
    </row>
    <row r="1250" spans="1:6" ht="14.5" x14ac:dyDescent="0.2">
      <c r="A1250" s="1452" t="s">
        <v>2204</v>
      </c>
      <c r="B1250" s="1452" t="s">
        <v>2248</v>
      </c>
      <c r="C1250" s="1452" t="s">
        <v>2202</v>
      </c>
      <c r="D1250" s="1452" t="s">
        <v>2247</v>
      </c>
      <c r="E1250" s="1451" t="s">
        <v>6277</v>
      </c>
      <c r="F1250" s="1452">
        <v>293458</v>
      </c>
    </row>
    <row r="1251" spans="1:6" ht="14.5" x14ac:dyDescent="0.2">
      <c r="A1251" s="1452" t="s">
        <v>2204</v>
      </c>
      <c r="B1251" s="1452" t="s">
        <v>2246</v>
      </c>
      <c r="C1251" s="1452" t="s">
        <v>2202</v>
      </c>
      <c r="D1251" s="1452" t="s">
        <v>2245</v>
      </c>
      <c r="E1251" s="1451" t="s">
        <v>6278</v>
      </c>
      <c r="F1251" s="1452">
        <v>293610</v>
      </c>
    </row>
    <row r="1252" spans="1:6" ht="14.5" x14ac:dyDescent="0.2">
      <c r="A1252" s="1452" t="s">
        <v>2204</v>
      </c>
      <c r="B1252" s="1452" t="s">
        <v>2244</v>
      </c>
      <c r="C1252" s="1452" t="s">
        <v>2202</v>
      </c>
      <c r="D1252" s="1452" t="s">
        <v>2243</v>
      </c>
      <c r="E1252" s="1451" t="s">
        <v>6279</v>
      </c>
      <c r="F1252" s="1452">
        <v>293628</v>
      </c>
    </row>
    <row r="1253" spans="1:6" ht="14.5" x14ac:dyDescent="0.2">
      <c r="A1253" s="1452" t="s">
        <v>2204</v>
      </c>
      <c r="B1253" s="1452" t="s">
        <v>2242</v>
      </c>
      <c r="C1253" s="1452" t="s">
        <v>2202</v>
      </c>
      <c r="D1253" s="1452" t="s">
        <v>2241</v>
      </c>
      <c r="E1253" s="1451" t="s">
        <v>6280</v>
      </c>
      <c r="F1253" s="1452">
        <v>293636</v>
      </c>
    </row>
    <row r="1254" spans="1:6" ht="14.5" x14ac:dyDescent="0.2">
      <c r="A1254" s="1452" t="s">
        <v>2204</v>
      </c>
      <c r="B1254" s="1452" t="s">
        <v>2240</v>
      </c>
      <c r="C1254" s="1452" t="s">
        <v>2202</v>
      </c>
      <c r="D1254" s="1452" t="s">
        <v>2239</v>
      </c>
      <c r="E1254" s="1451" t="s">
        <v>6281</v>
      </c>
      <c r="F1254" s="1452">
        <v>293857</v>
      </c>
    </row>
    <row r="1255" spans="1:6" ht="14.5" x14ac:dyDescent="0.2">
      <c r="A1255" s="1452" t="s">
        <v>2204</v>
      </c>
      <c r="B1255" s="1452" t="s">
        <v>2238</v>
      </c>
      <c r="C1255" s="1452" t="s">
        <v>2202</v>
      </c>
      <c r="D1255" s="1452" t="s">
        <v>2237</v>
      </c>
      <c r="E1255" s="1451" t="s">
        <v>6282</v>
      </c>
      <c r="F1255" s="1452">
        <v>293865</v>
      </c>
    </row>
    <row r="1256" spans="1:6" ht="14.5" x14ac:dyDescent="0.2">
      <c r="A1256" s="1452" t="s">
        <v>2204</v>
      </c>
      <c r="B1256" s="1452" t="s">
        <v>2236</v>
      </c>
      <c r="C1256" s="1452" t="s">
        <v>2202</v>
      </c>
      <c r="D1256" s="1452" t="s">
        <v>2235</v>
      </c>
      <c r="E1256" s="1451" t="s">
        <v>6283</v>
      </c>
      <c r="F1256" s="1452">
        <v>294012</v>
      </c>
    </row>
    <row r="1257" spans="1:6" ht="14.5" x14ac:dyDescent="0.2">
      <c r="A1257" s="1452" t="s">
        <v>2204</v>
      </c>
      <c r="B1257" s="1452" t="s">
        <v>2234</v>
      </c>
      <c r="C1257" s="1452" t="s">
        <v>2202</v>
      </c>
      <c r="D1257" s="1452" t="s">
        <v>2233</v>
      </c>
      <c r="E1257" s="1451" t="s">
        <v>6284</v>
      </c>
      <c r="F1257" s="1452">
        <v>294021</v>
      </c>
    </row>
    <row r="1258" spans="1:6" ht="14.5" x14ac:dyDescent="0.2">
      <c r="A1258" s="1452" t="s">
        <v>2204</v>
      </c>
      <c r="B1258" s="1452" t="s">
        <v>2232</v>
      </c>
      <c r="C1258" s="1452" t="s">
        <v>2202</v>
      </c>
      <c r="D1258" s="1452" t="s">
        <v>2231</v>
      </c>
      <c r="E1258" s="1451" t="s">
        <v>6285</v>
      </c>
      <c r="F1258" s="1452">
        <v>294241</v>
      </c>
    </row>
    <row r="1259" spans="1:6" ht="14.5" x14ac:dyDescent="0.2">
      <c r="A1259" s="1452" t="s">
        <v>2204</v>
      </c>
      <c r="B1259" s="1452" t="s">
        <v>2230</v>
      </c>
      <c r="C1259" s="1452" t="s">
        <v>2202</v>
      </c>
      <c r="D1259" s="1452" t="s">
        <v>2229</v>
      </c>
      <c r="E1259" s="1451" t="s">
        <v>6286</v>
      </c>
      <c r="F1259" s="1452">
        <v>294250</v>
      </c>
    </row>
    <row r="1260" spans="1:6" ht="14.5" x14ac:dyDescent="0.2">
      <c r="A1260" s="1452" t="s">
        <v>2204</v>
      </c>
      <c r="B1260" s="1452" t="s">
        <v>2228</v>
      </c>
      <c r="C1260" s="1452" t="s">
        <v>2202</v>
      </c>
      <c r="D1260" s="1452" t="s">
        <v>2227</v>
      </c>
      <c r="E1260" s="1451" t="s">
        <v>6287</v>
      </c>
      <c r="F1260" s="1452">
        <v>294268</v>
      </c>
    </row>
    <row r="1261" spans="1:6" ht="14.5" x14ac:dyDescent="0.2">
      <c r="A1261" s="1452" t="s">
        <v>2204</v>
      </c>
      <c r="B1261" s="1452" t="s">
        <v>2226</v>
      </c>
      <c r="C1261" s="1452" t="s">
        <v>2202</v>
      </c>
      <c r="D1261" s="1452" t="s">
        <v>2225</v>
      </c>
      <c r="E1261" s="1451" t="s">
        <v>6288</v>
      </c>
      <c r="F1261" s="1452">
        <v>294276</v>
      </c>
    </row>
    <row r="1262" spans="1:6" ht="14.5" x14ac:dyDescent="0.2">
      <c r="A1262" s="1452" t="s">
        <v>2204</v>
      </c>
      <c r="B1262" s="1452" t="s">
        <v>2224</v>
      </c>
      <c r="C1262" s="1452" t="s">
        <v>2202</v>
      </c>
      <c r="D1262" s="1452" t="s">
        <v>2223</v>
      </c>
      <c r="E1262" s="1451" t="s">
        <v>6289</v>
      </c>
      <c r="F1262" s="1452">
        <v>294411</v>
      </c>
    </row>
    <row r="1263" spans="1:6" ht="14.5" x14ac:dyDescent="0.2">
      <c r="A1263" s="1452" t="s">
        <v>2204</v>
      </c>
      <c r="B1263" s="1452" t="s">
        <v>2222</v>
      </c>
      <c r="C1263" s="1452" t="s">
        <v>2202</v>
      </c>
      <c r="D1263" s="1452" t="s">
        <v>2221</v>
      </c>
      <c r="E1263" s="1451" t="s">
        <v>6290</v>
      </c>
      <c r="F1263" s="1452">
        <v>294420</v>
      </c>
    </row>
    <row r="1264" spans="1:6" ht="14.5" x14ac:dyDescent="0.2">
      <c r="A1264" s="1452" t="s">
        <v>2204</v>
      </c>
      <c r="B1264" s="1452" t="s">
        <v>2220</v>
      </c>
      <c r="C1264" s="1452" t="s">
        <v>2202</v>
      </c>
      <c r="D1264" s="1452" t="s">
        <v>2219</v>
      </c>
      <c r="E1264" s="1451" t="s">
        <v>6291</v>
      </c>
      <c r="F1264" s="1452">
        <v>294438</v>
      </c>
    </row>
    <row r="1265" spans="1:6" ht="14.5" x14ac:dyDescent="0.2">
      <c r="A1265" s="1452" t="s">
        <v>2204</v>
      </c>
      <c r="B1265" s="1452" t="s">
        <v>2218</v>
      </c>
      <c r="C1265" s="1452" t="s">
        <v>2202</v>
      </c>
      <c r="D1265" s="1452" t="s">
        <v>2217</v>
      </c>
      <c r="E1265" s="1451" t="s">
        <v>6292</v>
      </c>
      <c r="F1265" s="1452">
        <v>294446</v>
      </c>
    </row>
    <row r="1266" spans="1:6" ht="14.5" x14ac:dyDescent="0.2">
      <c r="A1266" s="1452" t="s">
        <v>2204</v>
      </c>
      <c r="B1266" s="1452" t="s">
        <v>2216</v>
      </c>
      <c r="C1266" s="1452" t="s">
        <v>2202</v>
      </c>
      <c r="D1266" s="1452" t="s">
        <v>2215</v>
      </c>
      <c r="E1266" s="1451" t="s">
        <v>6293</v>
      </c>
      <c r="F1266" s="1452">
        <v>294462</v>
      </c>
    </row>
    <row r="1267" spans="1:6" ht="14.5" x14ac:dyDescent="0.2">
      <c r="A1267" s="1452" t="s">
        <v>2204</v>
      </c>
      <c r="B1267" s="1452" t="s">
        <v>2214</v>
      </c>
      <c r="C1267" s="1452" t="s">
        <v>2202</v>
      </c>
      <c r="D1267" s="1452" t="s">
        <v>2213</v>
      </c>
      <c r="E1267" s="1451" t="s">
        <v>6294</v>
      </c>
      <c r="F1267" s="1452">
        <v>294471</v>
      </c>
    </row>
    <row r="1268" spans="1:6" ht="14.5" x14ac:dyDescent="0.2">
      <c r="A1268" s="1452" t="s">
        <v>2204</v>
      </c>
      <c r="B1268" s="1452" t="s">
        <v>2212</v>
      </c>
      <c r="C1268" s="1452" t="s">
        <v>2202</v>
      </c>
      <c r="D1268" s="1452" t="s">
        <v>2211</v>
      </c>
      <c r="E1268" s="1451" t="s">
        <v>6295</v>
      </c>
      <c r="F1268" s="1452">
        <v>294497</v>
      </c>
    </row>
    <row r="1269" spans="1:6" ht="14.5" x14ac:dyDescent="0.2">
      <c r="A1269" s="1452" t="s">
        <v>2204</v>
      </c>
      <c r="B1269" s="1452" t="s">
        <v>2210</v>
      </c>
      <c r="C1269" s="1452" t="s">
        <v>2202</v>
      </c>
      <c r="D1269" s="1452" t="s">
        <v>2209</v>
      </c>
      <c r="E1269" s="1451" t="s">
        <v>6296</v>
      </c>
      <c r="F1269" s="1452">
        <v>294501</v>
      </c>
    </row>
    <row r="1270" spans="1:6" ht="14.5" x14ac:dyDescent="0.2">
      <c r="A1270" s="1452" t="s">
        <v>2204</v>
      </c>
      <c r="B1270" s="1452" t="s">
        <v>2208</v>
      </c>
      <c r="C1270" s="1452" t="s">
        <v>2202</v>
      </c>
      <c r="D1270" s="1452" t="s">
        <v>2207</v>
      </c>
      <c r="E1270" s="1451" t="s">
        <v>6297</v>
      </c>
      <c r="F1270" s="1452">
        <v>294519</v>
      </c>
    </row>
    <row r="1271" spans="1:6" ht="14.5" x14ac:dyDescent="0.2">
      <c r="A1271" s="1452" t="s">
        <v>2204</v>
      </c>
      <c r="B1271" s="1452" t="s">
        <v>2206</v>
      </c>
      <c r="C1271" s="1452" t="s">
        <v>2202</v>
      </c>
      <c r="D1271" s="1452" t="s">
        <v>2205</v>
      </c>
      <c r="E1271" s="1451" t="s">
        <v>6298</v>
      </c>
      <c r="F1271" s="1452">
        <v>294527</v>
      </c>
    </row>
    <row r="1272" spans="1:6" ht="14.5" x14ac:dyDescent="0.2">
      <c r="A1272" s="1452" t="s">
        <v>2204</v>
      </c>
      <c r="B1272" s="1452" t="s">
        <v>2203</v>
      </c>
      <c r="C1272" s="1452" t="s">
        <v>2202</v>
      </c>
      <c r="D1272" s="1452" t="s">
        <v>2201</v>
      </c>
      <c r="E1272" s="1451" t="s">
        <v>6299</v>
      </c>
      <c r="F1272" s="1452">
        <v>294535</v>
      </c>
    </row>
    <row r="1273" spans="1:6" ht="14.5" x14ac:dyDescent="0.2">
      <c r="A1273" s="1449" t="s">
        <v>2143</v>
      </c>
      <c r="B1273" s="1450"/>
      <c r="C1273" s="1450" t="s">
        <v>2141</v>
      </c>
      <c r="D1273" s="1450"/>
      <c r="E1273" s="1451" t="s">
        <v>2143</v>
      </c>
      <c r="F1273" s="1449">
        <v>300004</v>
      </c>
    </row>
    <row r="1274" spans="1:6" ht="14.5" x14ac:dyDescent="0.2">
      <c r="A1274" s="1452" t="s">
        <v>2143</v>
      </c>
      <c r="B1274" s="1452" t="s">
        <v>2200</v>
      </c>
      <c r="C1274" s="1452" t="s">
        <v>2141</v>
      </c>
      <c r="D1274" s="1452" t="s">
        <v>2199</v>
      </c>
      <c r="E1274" s="1451" t="s">
        <v>6300</v>
      </c>
      <c r="F1274" s="1452">
        <v>302015</v>
      </c>
    </row>
    <row r="1275" spans="1:6" ht="14.5" x14ac:dyDescent="0.2">
      <c r="A1275" s="1452" t="s">
        <v>2143</v>
      </c>
      <c r="B1275" s="1452" t="s">
        <v>2198</v>
      </c>
      <c r="C1275" s="1452" t="s">
        <v>2141</v>
      </c>
      <c r="D1275" s="1452" t="s">
        <v>2197</v>
      </c>
      <c r="E1275" s="1451" t="s">
        <v>6301</v>
      </c>
      <c r="F1275" s="1452">
        <v>302023</v>
      </c>
    </row>
    <row r="1276" spans="1:6" ht="14.5" x14ac:dyDescent="0.2">
      <c r="A1276" s="1452" t="s">
        <v>2143</v>
      </c>
      <c r="B1276" s="1452" t="s">
        <v>2196</v>
      </c>
      <c r="C1276" s="1452" t="s">
        <v>2141</v>
      </c>
      <c r="D1276" s="1452" t="s">
        <v>2195</v>
      </c>
      <c r="E1276" s="1451" t="s">
        <v>6302</v>
      </c>
      <c r="F1276" s="1452">
        <v>302031</v>
      </c>
    </row>
    <row r="1277" spans="1:6" ht="14.5" x14ac:dyDescent="0.2">
      <c r="A1277" s="1452" t="s">
        <v>2143</v>
      </c>
      <c r="B1277" s="1452" t="s">
        <v>2194</v>
      </c>
      <c r="C1277" s="1452" t="s">
        <v>2141</v>
      </c>
      <c r="D1277" s="1452" t="s">
        <v>2193</v>
      </c>
      <c r="E1277" s="1451" t="s">
        <v>6303</v>
      </c>
      <c r="F1277" s="1452">
        <v>302040</v>
      </c>
    </row>
    <row r="1278" spans="1:6" ht="14.5" x14ac:dyDescent="0.2">
      <c r="A1278" s="1452" t="s">
        <v>2143</v>
      </c>
      <c r="B1278" s="1452" t="s">
        <v>2192</v>
      </c>
      <c r="C1278" s="1452" t="s">
        <v>2141</v>
      </c>
      <c r="D1278" s="1452" t="s">
        <v>2191</v>
      </c>
      <c r="E1278" s="1451" t="s">
        <v>6304</v>
      </c>
      <c r="F1278" s="1452">
        <v>302058</v>
      </c>
    </row>
    <row r="1279" spans="1:6" ht="14.5" x14ac:dyDescent="0.2">
      <c r="A1279" s="1452" t="s">
        <v>2143</v>
      </c>
      <c r="B1279" s="1452" t="s">
        <v>2190</v>
      </c>
      <c r="C1279" s="1452" t="s">
        <v>2141</v>
      </c>
      <c r="D1279" s="1452" t="s">
        <v>2189</v>
      </c>
      <c r="E1279" s="1451" t="s">
        <v>6305</v>
      </c>
      <c r="F1279" s="1452">
        <v>302066</v>
      </c>
    </row>
    <row r="1280" spans="1:6" ht="14.5" x14ac:dyDescent="0.2">
      <c r="A1280" s="1452" t="s">
        <v>2143</v>
      </c>
      <c r="B1280" s="1452" t="s">
        <v>2188</v>
      </c>
      <c r="C1280" s="1452" t="s">
        <v>2141</v>
      </c>
      <c r="D1280" s="1452" t="s">
        <v>2187</v>
      </c>
      <c r="E1280" s="1451" t="s">
        <v>6306</v>
      </c>
      <c r="F1280" s="1452">
        <v>302074</v>
      </c>
    </row>
    <row r="1281" spans="1:6" ht="14.5" x14ac:dyDescent="0.2">
      <c r="A1281" s="1452" t="s">
        <v>2143</v>
      </c>
      <c r="B1281" s="1452" t="s">
        <v>2186</v>
      </c>
      <c r="C1281" s="1452" t="s">
        <v>2141</v>
      </c>
      <c r="D1281" s="1452" t="s">
        <v>2185</v>
      </c>
      <c r="E1281" s="1451" t="s">
        <v>6307</v>
      </c>
      <c r="F1281" s="1452">
        <v>302082</v>
      </c>
    </row>
    <row r="1282" spans="1:6" ht="14.5" x14ac:dyDescent="0.2">
      <c r="A1282" s="1452" t="s">
        <v>2143</v>
      </c>
      <c r="B1282" s="1452" t="s">
        <v>2184</v>
      </c>
      <c r="C1282" s="1452" t="s">
        <v>2141</v>
      </c>
      <c r="D1282" s="1452" t="s">
        <v>2183</v>
      </c>
      <c r="E1282" s="1451" t="s">
        <v>6308</v>
      </c>
      <c r="F1282" s="1452">
        <v>302091</v>
      </c>
    </row>
    <row r="1283" spans="1:6" ht="14.5" x14ac:dyDescent="0.2">
      <c r="A1283" s="1452" t="s">
        <v>2143</v>
      </c>
      <c r="B1283" s="1452" t="s">
        <v>2182</v>
      </c>
      <c r="C1283" s="1452" t="s">
        <v>2141</v>
      </c>
      <c r="D1283" s="1452" t="s">
        <v>2181</v>
      </c>
      <c r="E1283" s="1451" t="s">
        <v>6309</v>
      </c>
      <c r="F1283" s="1452">
        <v>303046</v>
      </c>
    </row>
    <row r="1284" spans="1:6" ht="14.5" x14ac:dyDescent="0.2">
      <c r="A1284" s="1452" t="s">
        <v>2143</v>
      </c>
      <c r="B1284" s="1452" t="s">
        <v>2180</v>
      </c>
      <c r="C1284" s="1452" t="s">
        <v>2141</v>
      </c>
      <c r="D1284" s="1452" t="s">
        <v>2179</v>
      </c>
      <c r="E1284" s="1451" t="s">
        <v>6310</v>
      </c>
      <c r="F1284" s="1452">
        <v>303411</v>
      </c>
    </row>
    <row r="1285" spans="1:6" ht="14.5" x14ac:dyDescent="0.2">
      <c r="A1285" s="1452" t="s">
        <v>2143</v>
      </c>
      <c r="B1285" s="1452" t="s">
        <v>2178</v>
      </c>
      <c r="C1285" s="1452" t="s">
        <v>2141</v>
      </c>
      <c r="D1285" s="1452" t="s">
        <v>2177</v>
      </c>
      <c r="E1285" s="1451" t="s">
        <v>6311</v>
      </c>
      <c r="F1285" s="1452">
        <v>303437</v>
      </c>
    </row>
    <row r="1286" spans="1:6" ht="14.5" x14ac:dyDescent="0.2">
      <c r="A1286" s="1452" t="s">
        <v>2143</v>
      </c>
      <c r="B1286" s="1452" t="s">
        <v>2176</v>
      </c>
      <c r="C1286" s="1452" t="s">
        <v>2141</v>
      </c>
      <c r="D1286" s="1452" t="s">
        <v>2175</v>
      </c>
      <c r="E1286" s="1451" t="s">
        <v>6312</v>
      </c>
      <c r="F1286" s="1452">
        <v>303445</v>
      </c>
    </row>
    <row r="1287" spans="1:6" ht="14.5" x14ac:dyDescent="0.2">
      <c r="A1287" s="1452" t="s">
        <v>2143</v>
      </c>
      <c r="B1287" s="1452" t="s">
        <v>2174</v>
      </c>
      <c r="C1287" s="1452" t="s">
        <v>2141</v>
      </c>
      <c r="D1287" s="1452" t="s">
        <v>2173</v>
      </c>
      <c r="E1287" s="1451" t="s">
        <v>6313</v>
      </c>
      <c r="F1287" s="1452">
        <v>303615</v>
      </c>
    </row>
    <row r="1288" spans="1:6" ht="14.5" x14ac:dyDescent="0.2">
      <c r="A1288" s="1452" t="s">
        <v>2143</v>
      </c>
      <c r="B1288" s="1452" t="s">
        <v>1636</v>
      </c>
      <c r="C1288" s="1452" t="s">
        <v>2141</v>
      </c>
      <c r="D1288" s="1452" t="s">
        <v>2172</v>
      </c>
      <c r="E1288" s="1451" t="s">
        <v>6314</v>
      </c>
      <c r="F1288" s="1452">
        <v>303623</v>
      </c>
    </row>
    <row r="1289" spans="1:6" ht="14.5" x14ac:dyDescent="0.2">
      <c r="A1289" s="1452" t="s">
        <v>2143</v>
      </c>
      <c r="B1289" s="1452" t="s">
        <v>2171</v>
      </c>
      <c r="C1289" s="1452" t="s">
        <v>2141</v>
      </c>
      <c r="D1289" s="1452" t="s">
        <v>2170</v>
      </c>
      <c r="E1289" s="1451" t="s">
        <v>6315</v>
      </c>
      <c r="F1289" s="1452">
        <v>303666</v>
      </c>
    </row>
    <row r="1290" spans="1:6" ht="14.5" x14ac:dyDescent="0.2">
      <c r="A1290" s="1452" t="s">
        <v>2143</v>
      </c>
      <c r="B1290" s="1452" t="s">
        <v>2169</v>
      </c>
      <c r="C1290" s="1452" t="s">
        <v>2141</v>
      </c>
      <c r="D1290" s="1452" t="s">
        <v>2168</v>
      </c>
      <c r="E1290" s="1451" t="s">
        <v>6316</v>
      </c>
      <c r="F1290" s="1452">
        <v>303810</v>
      </c>
    </row>
    <row r="1291" spans="1:6" ht="14.5" x14ac:dyDescent="0.2">
      <c r="A1291" s="1452" t="s">
        <v>2143</v>
      </c>
      <c r="B1291" s="1452" t="s">
        <v>2167</v>
      </c>
      <c r="C1291" s="1452" t="s">
        <v>2141</v>
      </c>
      <c r="D1291" s="1452" t="s">
        <v>2166</v>
      </c>
      <c r="E1291" s="1451" t="s">
        <v>6317</v>
      </c>
      <c r="F1291" s="1452">
        <v>303828</v>
      </c>
    </row>
    <row r="1292" spans="1:6" ht="14.5" x14ac:dyDescent="0.2">
      <c r="A1292" s="1452" t="s">
        <v>2143</v>
      </c>
      <c r="B1292" s="1452" t="s">
        <v>2165</v>
      </c>
      <c r="C1292" s="1452" t="s">
        <v>2141</v>
      </c>
      <c r="D1292" s="1452" t="s">
        <v>2164</v>
      </c>
      <c r="E1292" s="1451" t="s">
        <v>6318</v>
      </c>
      <c r="F1292" s="1452">
        <v>303836</v>
      </c>
    </row>
    <row r="1293" spans="1:6" ht="14.5" x14ac:dyDescent="0.2">
      <c r="A1293" s="1452" t="s">
        <v>2143</v>
      </c>
      <c r="B1293" s="1452" t="s">
        <v>2163</v>
      </c>
      <c r="C1293" s="1452" t="s">
        <v>2141</v>
      </c>
      <c r="D1293" s="1452" t="s">
        <v>2162</v>
      </c>
      <c r="E1293" s="1451" t="s">
        <v>6319</v>
      </c>
      <c r="F1293" s="1452">
        <v>303909</v>
      </c>
    </row>
    <row r="1294" spans="1:6" ht="14.5" x14ac:dyDescent="0.2">
      <c r="A1294" s="1452" t="s">
        <v>2143</v>
      </c>
      <c r="B1294" s="1452" t="s">
        <v>2161</v>
      </c>
      <c r="C1294" s="1452" t="s">
        <v>2141</v>
      </c>
      <c r="D1294" s="1452" t="s">
        <v>2160</v>
      </c>
      <c r="E1294" s="1451" t="s">
        <v>6320</v>
      </c>
      <c r="F1294" s="1452">
        <v>303917</v>
      </c>
    </row>
    <row r="1295" spans="1:6" ht="14.5" x14ac:dyDescent="0.2">
      <c r="A1295" s="1452" t="s">
        <v>2143</v>
      </c>
      <c r="B1295" s="1452" t="s">
        <v>2159</v>
      </c>
      <c r="C1295" s="1452" t="s">
        <v>2141</v>
      </c>
      <c r="D1295" s="1452" t="s">
        <v>2158</v>
      </c>
      <c r="E1295" s="1451" t="s">
        <v>6321</v>
      </c>
      <c r="F1295" s="1452">
        <v>303925</v>
      </c>
    </row>
    <row r="1296" spans="1:6" ht="14.5" x14ac:dyDescent="0.2">
      <c r="A1296" s="1452" t="s">
        <v>2143</v>
      </c>
      <c r="B1296" s="1452" t="s">
        <v>2157</v>
      </c>
      <c r="C1296" s="1452" t="s">
        <v>2141</v>
      </c>
      <c r="D1296" s="1452" t="s">
        <v>2156</v>
      </c>
      <c r="E1296" s="1451" t="s">
        <v>6322</v>
      </c>
      <c r="F1296" s="1452">
        <v>304018</v>
      </c>
    </row>
    <row r="1297" spans="1:6" ht="14.5" x14ac:dyDescent="0.2">
      <c r="A1297" s="1452" t="s">
        <v>2143</v>
      </c>
      <c r="B1297" s="1452" t="s">
        <v>2155</v>
      </c>
      <c r="C1297" s="1452" t="s">
        <v>2141</v>
      </c>
      <c r="D1297" s="1452" t="s">
        <v>2154</v>
      </c>
      <c r="E1297" s="1451" t="s">
        <v>6323</v>
      </c>
      <c r="F1297" s="1452">
        <v>304042</v>
      </c>
    </row>
    <row r="1298" spans="1:6" ht="14.5" x14ac:dyDescent="0.2">
      <c r="A1298" s="1452" t="s">
        <v>2143</v>
      </c>
      <c r="B1298" s="1452" t="s">
        <v>2153</v>
      </c>
      <c r="C1298" s="1452" t="s">
        <v>2141</v>
      </c>
      <c r="D1298" s="1452" t="s">
        <v>2152</v>
      </c>
      <c r="E1298" s="1451" t="s">
        <v>6324</v>
      </c>
      <c r="F1298" s="1452">
        <v>304069</v>
      </c>
    </row>
    <row r="1299" spans="1:6" ht="14.5" x14ac:dyDescent="0.2">
      <c r="A1299" s="1452" t="s">
        <v>2143</v>
      </c>
      <c r="B1299" s="1452" t="s">
        <v>2151</v>
      </c>
      <c r="C1299" s="1452" t="s">
        <v>2141</v>
      </c>
      <c r="D1299" s="1452" t="s">
        <v>2150</v>
      </c>
      <c r="E1299" s="1451" t="s">
        <v>6325</v>
      </c>
      <c r="F1299" s="1452">
        <v>304212</v>
      </c>
    </row>
    <row r="1300" spans="1:6" ht="14.5" x14ac:dyDescent="0.2">
      <c r="A1300" s="1452" t="s">
        <v>2143</v>
      </c>
      <c r="B1300" s="1452" t="s">
        <v>2149</v>
      </c>
      <c r="C1300" s="1452" t="s">
        <v>2141</v>
      </c>
      <c r="D1300" s="1452" t="s">
        <v>2148</v>
      </c>
      <c r="E1300" s="1451" t="s">
        <v>6326</v>
      </c>
      <c r="F1300" s="1452">
        <v>304221</v>
      </c>
    </row>
    <row r="1301" spans="1:6" ht="14.5" x14ac:dyDescent="0.2">
      <c r="A1301" s="1452" t="s">
        <v>2143</v>
      </c>
      <c r="B1301" s="1452" t="s">
        <v>2147</v>
      </c>
      <c r="C1301" s="1452" t="s">
        <v>2141</v>
      </c>
      <c r="D1301" s="1452" t="s">
        <v>2146</v>
      </c>
      <c r="E1301" s="1451" t="s">
        <v>6327</v>
      </c>
      <c r="F1301" s="1452">
        <v>304247</v>
      </c>
    </row>
    <row r="1302" spans="1:6" ht="14.5" x14ac:dyDescent="0.2">
      <c r="A1302" s="1452" t="s">
        <v>2143</v>
      </c>
      <c r="B1302" s="1452" t="s">
        <v>2145</v>
      </c>
      <c r="C1302" s="1452" t="s">
        <v>2141</v>
      </c>
      <c r="D1302" s="1452" t="s">
        <v>2144</v>
      </c>
      <c r="E1302" s="1451" t="s">
        <v>6328</v>
      </c>
      <c r="F1302" s="1452">
        <v>304271</v>
      </c>
    </row>
    <row r="1303" spans="1:6" ht="14.5" x14ac:dyDescent="0.2">
      <c r="A1303" s="1452" t="s">
        <v>2143</v>
      </c>
      <c r="B1303" s="1452" t="s">
        <v>2142</v>
      </c>
      <c r="C1303" s="1452" t="s">
        <v>2141</v>
      </c>
      <c r="D1303" s="1452" t="s">
        <v>2140</v>
      </c>
      <c r="E1303" s="1451" t="s">
        <v>6329</v>
      </c>
      <c r="F1303" s="1452">
        <v>304280</v>
      </c>
    </row>
    <row r="1304" spans="1:6" ht="14.5" x14ac:dyDescent="0.2">
      <c r="A1304" s="1449" t="s">
        <v>2105</v>
      </c>
      <c r="B1304" s="1450"/>
      <c r="C1304" s="1450" t="s">
        <v>2103</v>
      </c>
      <c r="D1304" s="1450"/>
      <c r="E1304" s="1451" t="s">
        <v>2105</v>
      </c>
      <c r="F1304" s="1449">
        <v>310000</v>
      </c>
    </row>
    <row r="1305" spans="1:6" ht="14.5" x14ac:dyDescent="0.2">
      <c r="A1305" s="1452" t="s">
        <v>2105</v>
      </c>
      <c r="B1305" s="1452" t="s">
        <v>2139</v>
      </c>
      <c r="C1305" s="1452" t="s">
        <v>2103</v>
      </c>
      <c r="D1305" s="1452" t="s">
        <v>6330</v>
      </c>
      <c r="E1305" s="1451" t="s">
        <v>6331</v>
      </c>
      <c r="F1305" s="1452">
        <v>312011</v>
      </c>
    </row>
    <row r="1306" spans="1:6" ht="14.5" x14ac:dyDescent="0.2">
      <c r="A1306" s="1452" t="s">
        <v>2105</v>
      </c>
      <c r="B1306" s="1452" t="s">
        <v>2138</v>
      </c>
      <c r="C1306" s="1452" t="s">
        <v>2103</v>
      </c>
      <c r="D1306" s="1452" t="s">
        <v>2137</v>
      </c>
      <c r="E1306" s="1451" t="s">
        <v>6332</v>
      </c>
      <c r="F1306" s="1452">
        <v>312029</v>
      </c>
    </row>
    <row r="1307" spans="1:6" ht="14.5" x14ac:dyDescent="0.2">
      <c r="A1307" s="1452" t="s">
        <v>2105</v>
      </c>
      <c r="B1307" s="1452" t="s">
        <v>2136</v>
      </c>
      <c r="C1307" s="1452" t="s">
        <v>2103</v>
      </c>
      <c r="D1307" s="1452" t="s">
        <v>2135</v>
      </c>
      <c r="E1307" s="1451" t="s">
        <v>6333</v>
      </c>
      <c r="F1307" s="1452">
        <v>312037</v>
      </c>
    </row>
    <row r="1308" spans="1:6" ht="14.5" x14ac:dyDescent="0.2">
      <c r="A1308" s="1452" t="s">
        <v>2105</v>
      </c>
      <c r="B1308" s="1452" t="s">
        <v>2134</v>
      </c>
      <c r="C1308" s="1452" t="s">
        <v>2103</v>
      </c>
      <c r="D1308" s="1452" t="s">
        <v>2133</v>
      </c>
      <c r="E1308" s="1451" t="s">
        <v>6334</v>
      </c>
      <c r="F1308" s="1452">
        <v>312045</v>
      </c>
    </row>
    <row r="1309" spans="1:6" ht="14.5" x14ac:dyDescent="0.2">
      <c r="A1309" s="1452" t="s">
        <v>2105</v>
      </c>
      <c r="B1309" s="1452" t="s">
        <v>2132</v>
      </c>
      <c r="C1309" s="1452" t="s">
        <v>2103</v>
      </c>
      <c r="D1309" s="1452" t="s">
        <v>2131</v>
      </c>
      <c r="E1309" s="1451" t="s">
        <v>6335</v>
      </c>
      <c r="F1309" s="1452">
        <v>313025</v>
      </c>
    </row>
    <row r="1310" spans="1:6" ht="14.5" x14ac:dyDescent="0.2">
      <c r="A1310" s="1452" t="s">
        <v>2105</v>
      </c>
      <c r="B1310" s="1452" t="s">
        <v>2130</v>
      </c>
      <c r="C1310" s="1452" t="s">
        <v>2103</v>
      </c>
      <c r="D1310" s="1452" t="s">
        <v>2129</v>
      </c>
      <c r="E1310" s="1451" t="s">
        <v>6336</v>
      </c>
      <c r="F1310" s="1452">
        <v>313254</v>
      </c>
    </row>
    <row r="1311" spans="1:6" ht="14.5" x14ac:dyDescent="0.2">
      <c r="A1311" s="1452" t="s">
        <v>2105</v>
      </c>
      <c r="B1311" s="1452" t="s">
        <v>2128</v>
      </c>
      <c r="C1311" s="1452" t="s">
        <v>2103</v>
      </c>
      <c r="D1311" s="1452" t="s">
        <v>6337</v>
      </c>
      <c r="E1311" s="1451" t="s">
        <v>6338</v>
      </c>
      <c r="F1311" s="1452">
        <v>313289</v>
      </c>
    </row>
    <row r="1312" spans="1:6" ht="14.5" x14ac:dyDescent="0.2">
      <c r="A1312" s="1452" t="s">
        <v>2105</v>
      </c>
      <c r="B1312" s="1452" t="s">
        <v>2127</v>
      </c>
      <c r="C1312" s="1452" t="s">
        <v>2103</v>
      </c>
      <c r="D1312" s="1452" t="s">
        <v>2126</v>
      </c>
      <c r="E1312" s="1451" t="s">
        <v>6339</v>
      </c>
      <c r="F1312" s="1452">
        <v>313297</v>
      </c>
    </row>
    <row r="1313" spans="1:6" ht="14.5" x14ac:dyDescent="0.2">
      <c r="A1313" s="1452" t="s">
        <v>2105</v>
      </c>
      <c r="B1313" s="1452" t="s">
        <v>2125</v>
      </c>
      <c r="C1313" s="1452" t="s">
        <v>2103</v>
      </c>
      <c r="D1313" s="1452" t="s">
        <v>2124</v>
      </c>
      <c r="E1313" s="1451" t="s">
        <v>6340</v>
      </c>
      <c r="F1313" s="1452">
        <v>313645</v>
      </c>
    </row>
    <row r="1314" spans="1:6" ht="14.5" x14ac:dyDescent="0.2">
      <c r="A1314" s="1452" t="s">
        <v>2105</v>
      </c>
      <c r="B1314" s="1452" t="s">
        <v>2123</v>
      </c>
      <c r="C1314" s="1452" t="s">
        <v>2103</v>
      </c>
      <c r="D1314" s="1452" t="s">
        <v>2122</v>
      </c>
      <c r="E1314" s="1451" t="s">
        <v>6341</v>
      </c>
      <c r="F1314" s="1452">
        <v>313700</v>
      </c>
    </row>
    <row r="1315" spans="1:6" ht="14.5" x14ac:dyDescent="0.2">
      <c r="A1315" s="1452" t="s">
        <v>2105</v>
      </c>
      <c r="B1315" s="1452" t="s">
        <v>2121</v>
      </c>
      <c r="C1315" s="1452" t="s">
        <v>2103</v>
      </c>
      <c r="D1315" s="1452" t="s">
        <v>2120</v>
      </c>
      <c r="E1315" s="1451" t="s">
        <v>6342</v>
      </c>
      <c r="F1315" s="1452">
        <v>313718</v>
      </c>
    </row>
    <row r="1316" spans="1:6" ht="14.5" x14ac:dyDescent="0.2">
      <c r="A1316" s="1452" t="s">
        <v>2105</v>
      </c>
      <c r="B1316" s="1452" t="s">
        <v>2119</v>
      </c>
      <c r="C1316" s="1452" t="s">
        <v>2103</v>
      </c>
      <c r="D1316" s="1452" t="s">
        <v>2118</v>
      </c>
      <c r="E1316" s="1451" t="s">
        <v>6343</v>
      </c>
      <c r="F1316" s="1452">
        <v>313726</v>
      </c>
    </row>
    <row r="1317" spans="1:6" ht="14.5" x14ac:dyDescent="0.2">
      <c r="A1317" s="1452" t="s">
        <v>2105</v>
      </c>
      <c r="B1317" s="1452" t="s">
        <v>2117</v>
      </c>
      <c r="C1317" s="1452" t="s">
        <v>2103</v>
      </c>
      <c r="D1317" s="1452" t="s">
        <v>2116</v>
      </c>
      <c r="E1317" s="1451" t="s">
        <v>6344</v>
      </c>
      <c r="F1317" s="1452">
        <v>313840</v>
      </c>
    </row>
    <row r="1318" spans="1:6" ht="14.5" x14ac:dyDescent="0.2">
      <c r="A1318" s="1452" t="s">
        <v>2105</v>
      </c>
      <c r="B1318" s="1452" t="s">
        <v>2115</v>
      </c>
      <c r="C1318" s="1452" t="s">
        <v>2103</v>
      </c>
      <c r="D1318" s="1452" t="s">
        <v>2114</v>
      </c>
      <c r="E1318" s="1451" t="s">
        <v>6345</v>
      </c>
      <c r="F1318" s="1452">
        <v>313866</v>
      </c>
    </row>
    <row r="1319" spans="1:6" ht="14.5" x14ac:dyDescent="0.2">
      <c r="A1319" s="1452" t="s">
        <v>2105</v>
      </c>
      <c r="B1319" s="1452" t="s">
        <v>2113</v>
      </c>
      <c r="C1319" s="1452" t="s">
        <v>2103</v>
      </c>
      <c r="D1319" s="1452" t="s">
        <v>2112</v>
      </c>
      <c r="E1319" s="1451" t="s">
        <v>6346</v>
      </c>
      <c r="F1319" s="1452">
        <v>313891</v>
      </c>
    </row>
    <row r="1320" spans="1:6" ht="14.5" x14ac:dyDescent="0.2">
      <c r="A1320" s="1452" t="s">
        <v>2105</v>
      </c>
      <c r="B1320" s="1452" t="s">
        <v>2111</v>
      </c>
      <c r="C1320" s="1452" t="s">
        <v>2103</v>
      </c>
      <c r="D1320" s="1452" t="s">
        <v>2110</v>
      </c>
      <c r="E1320" s="1451" t="s">
        <v>6347</v>
      </c>
      <c r="F1320" s="1452">
        <v>313904</v>
      </c>
    </row>
    <row r="1321" spans="1:6" ht="14.5" x14ac:dyDescent="0.2">
      <c r="A1321" s="1452" t="s">
        <v>2105</v>
      </c>
      <c r="B1321" s="1452" t="s">
        <v>2109</v>
      </c>
      <c r="C1321" s="1452" t="s">
        <v>2103</v>
      </c>
      <c r="D1321" s="1452" t="s">
        <v>2108</v>
      </c>
      <c r="E1321" s="1451" t="s">
        <v>6348</v>
      </c>
      <c r="F1321" s="1452">
        <v>314013</v>
      </c>
    </row>
    <row r="1322" spans="1:6" ht="14.5" x14ac:dyDescent="0.2">
      <c r="A1322" s="1452" t="s">
        <v>2105</v>
      </c>
      <c r="B1322" s="1452" t="s">
        <v>2107</v>
      </c>
      <c r="C1322" s="1452" t="s">
        <v>2103</v>
      </c>
      <c r="D1322" s="1452" t="s">
        <v>2106</v>
      </c>
      <c r="E1322" s="1451" t="s">
        <v>6349</v>
      </c>
      <c r="F1322" s="1452">
        <v>314021</v>
      </c>
    </row>
    <row r="1323" spans="1:6" ht="14.5" x14ac:dyDescent="0.2">
      <c r="A1323" s="1452" t="s">
        <v>2105</v>
      </c>
      <c r="B1323" s="1452" t="s">
        <v>2104</v>
      </c>
      <c r="C1323" s="1452" t="s">
        <v>2103</v>
      </c>
      <c r="D1323" s="1452" t="s">
        <v>2102</v>
      </c>
      <c r="E1323" s="1451" t="s">
        <v>6350</v>
      </c>
      <c r="F1323" s="1452">
        <v>314030</v>
      </c>
    </row>
    <row r="1324" spans="1:6" ht="14.5" x14ac:dyDescent="0.2">
      <c r="A1324" s="1449" t="s">
        <v>2068</v>
      </c>
      <c r="B1324" s="1450"/>
      <c r="C1324" s="1450" t="s">
        <v>2066</v>
      </c>
      <c r="D1324" s="1450"/>
      <c r="E1324" s="1451" t="s">
        <v>2068</v>
      </c>
      <c r="F1324" s="1449">
        <v>320005</v>
      </c>
    </row>
    <row r="1325" spans="1:6" ht="14.5" x14ac:dyDescent="0.2">
      <c r="A1325" s="1452" t="s">
        <v>2068</v>
      </c>
      <c r="B1325" s="1452" t="s">
        <v>2101</v>
      </c>
      <c r="C1325" s="1452" t="s">
        <v>2066</v>
      </c>
      <c r="D1325" s="1452" t="s">
        <v>2100</v>
      </c>
      <c r="E1325" s="1451" t="s">
        <v>6351</v>
      </c>
      <c r="F1325" s="1452">
        <v>322016</v>
      </c>
    </row>
    <row r="1326" spans="1:6" ht="14.5" x14ac:dyDescent="0.2">
      <c r="A1326" s="1452" t="s">
        <v>2068</v>
      </c>
      <c r="B1326" s="1452" t="s">
        <v>2099</v>
      </c>
      <c r="C1326" s="1452" t="s">
        <v>2066</v>
      </c>
      <c r="D1326" s="1452" t="s">
        <v>2098</v>
      </c>
      <c r="E1326" s="1451" t="s">
        <v>6352</v>
      </c>
      <c r="F1326" s="1452">
        <v>322024</v>
      </c>
    </row>
    <row r="1327" spans="1:6" ht="14.5" x14ac:dyDescent="0.2">
      <c r="A1327" s="1452" t="s">
        <v>2068</v>
      </c>
      <c r="B1327" s="1452" t="s">
        <v>2097</v>
      </c>
      <c r="C1327" s="1452" t="s">
        <v>2066</v>
      </c>
      <c r="D1327" s="1452" t="s">
        <v>2096</v>
      </c>
      <c r="E1327" s="1451" t="s">
        <v>6353</v>
      </c>
      <c r="F1327" s="1452">
        <v>322032</v>
      </c>
    </row>
    <row r="1328" spans="1:6" ht="14.5" x14ac:dyDescent="0.2">
      <c r="A1328" s="1452" t="s">
        <v>2068</v>
      </c>
      <c r="B1328" s="1452" t="s">
        <v>2095</v>
      </c>
      <c r="C1328" s="1452" t="s">
        <v>2066</v>
      </c>
      <c r="D1328" s="1452" t="s">
        <v>2094</v>
      </c>
      <c r="E1328" s="1451" t="s">
        <v>6354</v>
      </c>
      <c r="F1328" s="1452">
        <v>322041</v>
      </c>
    </row>
    <row r="1329" spans="1:6" ht="14.5" x14ac:dyDescent="0.2">
      <c r="A1329" s="1452" t="s">
        <v>2068</v>
      </c>
      <c r="B1329" s="1452" t="s">
        <v>2093</v>
      </c>
      <c r="C1329" s="1452" t="s">
        <v>2066</v>
      </c>
      <c r="D1329" s="1452" t="s">
        <v>2092</v>
      </c>
      <c r="E1329" s="1451" t="s">
        <v>6355</v>
      </c>
      <c r="F1329" s="1452">
        <v>322059</v>
      </c>
    </row>
    <row r="1330" spans="1:6" ht="14.5" x14ac:dyDescent="0.2">
      <c r="A1330" s="1452" t="s">
        <v>2068</v>
      </c>
      <c r="B1330" s="1452" t="s">
        <v>2091</v>
      </c>
      <c r="C1330" s="1452" t="s">
        <v>2066</v>
      </c>
      <c r="D1330" s="1452" t="s">
        <v>2090</v>
      </c>
      <c r="E1330" s="1451" t="s">
        <v>6356</v>
      </c>
      <c r="F1330" s="1452">
        <v>322067</v>
      </c>
    </row>
    <row r="1331" spans="1:6" ht="14.5" x14ac:dyDescent="0.2">
      <c r="A1331" s="1452" t="s">
        <v>2068</v>
      </c>
      <c r="B1331" s="1452" t="s">
        <v>2089</v>
      </c>
      <c r="C1331" s="1452" t="s">
        <v>2066</v>
      </c>
      <c r="D1331" s="1452" t="s">
        <v>2088</v>
      </c>
      <c r="E1331" s="1451" t="s">
        <v>6357</v>
      </c>
      <c r="F1331" s="1452">
        <v>322075</v>
      </c>
    </row>
    <row r="1332" spans="1:6" ht="14.5" x14ac:dyDescent="0.2">
      <c r="A1332" s="1452" t="s">
        <v>2068</v>
      </c>
      <c r="B1332" s="1452" t="s">
        <v>2087</v>
      </c>
      <c r="C1332" s="1452" t="s">
        <v>2066</v>
      </c>
      <c r="D1332" s="1452" t="s">
        <v>2086</v>
      </c>
      <c r="E1332" s="1451" t="s">
        <v>6358</v>
      </c>
      <c r="F1332" s="1452">
        <v>322091</v>
      </c>
    </row>
    <row r="1333" spans="1:6" ht="14.5" x14ac:dyDescent="0.2">
      <c r="A1333" s="1452" t="s">
        <v>2068</v>
      </c>
      <c r="B1333" s="1452" t="s">
        <v>2085</v>
      </c>
      <c r="C1333" s="1452" t="s">
        <v>2066</v>
      </c>
      <c r="D1333" s="1452" t="s">
        <v>2084</v>
      </c>
      <c r="E1333" s="1451" t="s">
        <v>6359</v>
      </c>
      <c r="F1333" s="1452">
        <v>323438</v>
      </c>
    </row>
    <row r="1334" spans="1:6" ht="14.5" x14ac:dyDescent="0.2">
      <c r="A1334" s="1452" t="s">
        <v>2068</v>
      </c>
      <c r="B1334" s="1452" t="s">
        <v>2083</v>
      </c>
      <c r="C1334" s="1452" t="s">
        <v>2066</v>
      </c>
      <c r="D1334" s="1452" t="s">
        <v>2082</v>
      </c>
      <c r="E1334" s="1451" t="s">
        <v>6360</v>
      </c>
      <c r="F1334" s="1452">
        <v>323861</v>
      </c>
    </row>
    <row r="1335" spans="1:6" ht="14.5" x14ac:dyDescent="0.2">
      <c r="A1335" s="1452" t="s">
        <v>2068</v>
      </c>
      <c r="B1335" s="1452" t="s">
        <v>2081</v>
      </c>
      <c r="C1335" s="1452" t="s">
        <v>2066</v>
      </c>
      <c r="D1335" s="1452" t="s">
        <v>2080</v>
      </c>
      <c r="E1335" s="1451" t="s">
        <v>6361</v>
      </c>
      <c r="F1335" s="1452">
        <v>324418</v>
      </c>
    </row>
    <row r="1336" spans="1:6" ht="14.5" x14ac:dyDescent="0.2">
      <c r="A1336" s="1452" t="s">
        <v>2068</v>
      </c>
      <c r="B1336" s="1452" t="s">
        <v>1350</v>
      </c>
      <c r="C1336" s="1452" t="s">
        <v>2066</v>
      </c>
      <c r="D1336" s="1452" t="s">
        <v>1349</v>
      </c>
      <c r="E1336" s="1451" t="s">
        <v>6362</v>
      </c>
      <c r="F1336" s="1452">
        <v>324485</v>
      </c>
    </row>
    <row r="1337" spans="1:6" ht="14.5" x14ac:dyDescent="0.2">
      <c r="A1337" s="1452" t="s">
        <v>2068</v>
      </c>
      <c r="B1337" s="1452" t="s">
        <v>2079</v>
      </c>
      <c r="C1337" s="1452" t="s">
        <v>2066</v>
      </c>
      <c r="D1337" s="1452" t="s">
        <v>2078</v>
      </c>
      <c r="E1337" s="1451" t="s">
        <v>6363</v>
      </c>
      <c r="F1337" s="1452">
        <v>324493</v>
      </c>
    </row>
    <row r="1338" spans="1:6" ht="14.5" x14ac:dyDescent="0.2">
      <c r="A1338" s="1452" t="s">
        <v>2068</v>
      </c>
      <c r="B1338" s="1452" t="s">
        <v>2077</v>
      </c>
      <c r="C1338" s="1452" t="s">
        <v>2066</v>
      </c>
      <c r="D1338" s="1452" t="s">
        <v>2076</v>
      </c>
      <c r="E1338" s="1451" t="s">
        <v>6364</v>
      </c>
      <c r="F1338" s="1452">
        <v>325015</v>
      </c>
    </row>
    <row r="1339" spans="1:6" ht="14.5" x14ac:dyDescent="0.2">
      <c r="A1339" s="1452" t="s">
        <v>2068</v>
      </c>
      <c r="B1339" s="1452" t="s">
        <v>2075</v>
      </c>
      <c r="C1339" s="1452" t="s">
        <v>2066</v>
      </c>
      <c r="D1339" s="1452" t="s">
        <v>6365</v>
      </c>
      <c r="E1339" s="1451" t="s">
        <v>6366</v>
      </c>
      <c r="F1339" s="1452">
        <v>325058</v>
      </c>
    </row>
    <row r="1340" spans="1:6" ht="14.5" x14ac:dyDescent="0.2">
      <c r="A1340" s="1452" t="s">
        <v>2068</v>
      </c>
      <c r="B1340" s="1452" t="s">
        <v>2074</v>
      </c>
      <c r="C1340" s="1452" t="s">
        <v>2066</v>
      </c>
      <c r="D1340" s="1452" t="s">
        <v>2073</v>
      </c>
      <c r="E1340" s="1451" t="s">
        <v>6367</v>
      </c>
      <c r="F1340" s="1452">
        <v>325252</v>
      </c>
    </row>
    <row r="1341" spans="1:6" ht="14.5" x14ac:dyDescent="0.2">
      <c r="A1341" s="1452" t="s">
        <v>2068</v>
      </c>
      <c r="B1341" s="1452" t="s">
        <v>2072</v>
      </c>
      <c r="C1341" s="1452" t="s">
        <v>2066</v>
      </c>
      <c r="D1341" s="1452" t="s">
        <v>2071</v>
      </c>
      <c r="E1341" s="1451" t="s">
        <v>6368</v>
      </c>
      <c r="F1341" s="1452">
        <v>325261</v>
      </c>
    </row>
    <row r="1342" spans="1:6" ht="14.5" x14ac:dyDescent="0.2">
      <c r="A1342" s="1452" t="s">
        <v>2068</v>
      </c>
      <c r="B1342" s="1452" t="s">
        <v>2070</v>
      </c>
      <c r="C1342" s="1452" t="s">
        <v>2066</v>
      </c>
      <c r="D1342" s="1452" t="s">
        <v>2069</v>
      </c>
      <c r="E1342" s="1451" t="s">
        <v>6369</v>
      </c>
      <c r="F1342" s="1452">
        <v>325279</v>
      </c>
    </row>
    <row r="1343" spans="1:6" ht="14.5" x14ac:dyDescent="0.2">
      <c r="A1343" s="1452" t="s">
        <v>2068</v>
      </c>
      <c r="B1343" s="1452" t="s">
        <v>2067</v>
      </c>
      <c r="C1343" s="1452" t="s">
        <v>2066</v>
      </c>
      <c r="D1343" s="1452" t="s">
        <v>2065</v>
      </c>
      <c r="E1343" s="1451" t="s">
        <v>6370</v>
      </c>
      <c r="F1343" s="1452">
        <v>325287</v>
      </c>
    </row>
    <row r="1344" spans="1:6" ht="14.5" x14ac:dyDescent="0.2">
      <c r="A1344" s="1449" t="s">
        <v>2012</v>
      </c>
      <c r="B1344" s="1450"/>
      <c r="C1344" s="1450" t="s">
        <v>2010</v>
      </c>
      <c r="D1344" s="1450"/>
      <c r="E1344" s="1451" t="s">
        <v>2012</v>
      </c>
      <c r="F1344" s="1449">
        <v>330001</v>
      </c>
    </row>
    <row r="1345" spans="1:6" ht="14.5" x14ac:dyDescent="0.2">
      <c r="A1345" s="1452" t="s">
        <v>2012</v>
      </c>
      <c r="B1345" s="1452" t="s">
        <v>2064</v>
      </c>
      <c r="C1345" s="1452" t="s">
        <v>2010</v>
      </c>
      <c r="D1345" s="1452" t="s">
        <v>2063</v>
      </c>
      <c r="E1345" s="1451" t="s">
        <v>6371</v>
      </c>
      <c r="F1345" s="1452">
        <v>331007</v>
      </c>
    </row>
    <row r="1346" spans="1:6" ht="14.5" x14ac:dyDescent="0.2">
      <c r="A1346" s="1452" t="s">
        <v>2012</v>
      </c>
      <c r="B1346" s="1452" t="s">
        <v>2062</v>
      </c>
      <c r="C1346" s="1452" t="s">
        <v>2010</v>
      </c>
      <c r="D1346" s="1452" t="s">
        <v>2061</v>
      </c>
      <c r="E1346" s="1451" t="s">
        <v>6372</v>
      </c>
      <c r="F1346" s="1452">
        <v>332020</v>
      </c>
    </row>
    <row r="1347" spans="1:6" ht="14.5" x14ac:dyDescent="0.2">
      <c r="A1347" s="1452" t="s">
        <v>2012</v>
      </c>
      <c r="B1347" s="1452" t="s">
        <v>2060</v>
      </c>
      <c r="C1347" s="1452" t="s">
        <v>2010</v>
      </c>
      <c r="D1347" s="1452" t="s">
        <v>2059</v>
      </c>
      <c r="E1347" s="1451" t="s">
        <v>6373</v>
      </c>
      <c r="F1347" s="1452">
        <v>332038</v>
      </c>
    </row>
    <row r="1348" spans="1:6" ht="14.5" x14ac:dyDescent="0.2">
      <c r="A1348" s="1452" t="s">
        <v>2012</v>
      </c>
      <c r="B1348" s="1452" t="s">
        <v>2058</v>
      </c>
      <c r="C1348" s="1452" t="s">
        <v>2010</v>
      </c>
      <c r="D1348" s="1452" t="s">
        <v>2057</v>
      </c>
      <c r="E1348" s="1451" t="s">
        <v>6374</v>
      </c>
      <c r="F1348" s="1452">
        <v>332046</v>
      </c>
    </row>
    <row r="1349" spans="1:6" ht="14.5" x14ac:dyDescent="0.2">
      <c r="A1349" s="1452" t="s">
        <v>2012</v>
      </c>
      <c r="B1349" s="1452" t="s">
        <v>2056</v>
      </c>
      <c r="C1349" s="1452" t="s">
        <v>2010</v>
      </c>
      <c r="D1349" s="1452" t="s">
        <v>2055</v>
      </c>
      <c r="E1349" s="1451" t="s">
        <v>6375</v>
      </c>
      <c r="F1349" s="1452">
        <v>332054</v>
      </c>
    </row>
    <row r="1350" spans="1:6" ht="14.5" x14ac:dyDescent="0.2">
      <c r="A1350" s="1452" t="s">
        <v>2012</v>
      </c>
      <c r="B1350" s="1452" t="s">
        <v>2054</v>
      </c>
      <c r="C1350" s="1452" t="s">
        <v>2010</v>
      </c>
      <c r="D1350" s="1452" t="s">
        <v>2053</v>
      </c>
      <c r="E1350" s="1451" t="s">
        <v>6376</v>
      </c>
      <c r="F1350" s="1452">
        <v>332071</v>
      </c>
    </row>
    <row r="1351" spans="1:6" ht="14.5" x14ac:dyDescent="0.2">
      <c r="A1351" s="1452" t="s">
        <v>2012</v>
      </c>
      <c r="B1351" s="1452" t="s">
        <v>2052</v>
      </c>
      <c r="C1351" s="1452" t="s">
        <v>2010</v>
      </c>
      <c r="D1351" s="1452" t="s">
        <v>2051</v>
      </c>
      <c r="E1351" s="1451" t="s">
        <v>6377</v>
      </c>
      <c r="F1351" s="1452">
        <v>332089</v>
      </c>
    </row>
    <row r="1352" spans="1:6" ht="14.5" x14ac:dyDescent="0.2">
      <c r="A1352" s="1452" t="s">
        <v>2012</v>
      </c>
      <c r="B1352" s="1452" t="s">
        <v>2050</v>
      </c>
      <c r="C1352" s="1452" t="s">
        <v>2010</v>
      </c>
      <c r="D1352" s="1452" t="s">
        <v>2049</v>
      </c>
      <c r="E1352" s="1451" t="s">
        <v>6378</v>
      </c>
      <c r="F1352" s="1452">
        <v>332097</v>
      </c>
    </row>
    <row r="1353" spans="1:6" ht="14.5" x14ac:dyDescent="0.2">
      <c r="A1353" s="1452" t="s">
        <v>2012</v>
      </c>
      <c r="B1353" s="1452" t="s">
        <v>2048</v>
      </c>
      <c r="C1353" s="1452" t="s">
        <v>2010</v>
      </c>
      <c r="D1353" s="1452" t="s">
        <v>2047</v>
      </c>
      <c r="E1353" s="1451" t="s">
        <v>6379</v>
      </c>
      <c r="F1353" s="1452">
        <v>332101</v>
      </c>
    </row>
    <row r="1354" spans="1:6" ht="14.5" x14ac:dyDescent="0.2">
      <c r="A1354" s="1452" t="s">
        <v>2012</v>
      </c>
      <c r="B1354" s="1452" t="s">
        <v>2046</v>
      </c>
      <c r="C1354" s="1452" t="s">
        <v>2010</v>
      </c>
      <c r="D1354" s="1452" t="s">
        <v>2045</v>
      </c>
      <c r="E1354" s="1451" t="s">
        <v>6380</v>
      </c>
      <c r="F1354" s="1452">
        <v>332119</v>
      </c>
    </row>
    <row r="1355" spans="1:6" ht="14.5" x14ac:dyDescent="0.2">
      <c r="A1355" s="1452" t="s">
        <v>2012</v>
      </c>
      <c r="B1355" s="1452" t="s">
        <v>2044</v>
      </c>
      <c r="C1355" s="1452" t="s">
        <v>2010</v>
      </c>
      <c r="D1355" s="1452" t="s">
        <v>2043</v>
      </c>
      <c r="E1355" s="1451" t="s">
        <v>6381</v>
      </c>
      <c r="F1355" s="1452">
        <v>332127</v>
      </c>
    </row>
    <row r="1356" spans="1:6" ht="14.5" x14ac:dyDescent="0.2">
      <c r="A1356" s="1452" t="s">
        <v>2012</v>
      </c>
      <c r="B1356" s="1452" t="s">
        <v>2042</v>
      </c>
      <c r="C1356" s="1452" t="s">
        <v>2010</v>
      </c>
      <c r="D1356" s="1452" t="s">
        <v>2041</v>
      </c>
      <c r="E1356" s="1451" t="s">
        <v>6382</v>
      </c>
      <c r="F1356" s="1452">
        <v>332135</v>
      </c>
    </row>
    <row r="1357" spans="1:6" ht="14.5" x14ac:dyDescent="0.2">
      <c r="A1357" s="1452" t="s">
        <v>2012</v>
      </c>
      <c r="B1357" s="1452" t="s">
        <v>2040</v>
      </c>
      <c r="C1357" s="1452" t="s">
        <v>2010</v>
      </c>
      <c r="D1357" s="1452" t="s">
        <v>2039</v>
      </c>
      <c r="E1357" s="1451" t="s">
        <v>6383</v>
      </c>
      <c r="F1357" s="1452">
        <v>332143</v>
      </c>
    </row>
    <row r="1358" spans="1:6" ht="14.5" x14ac:dyDescent="0.2">
      <c r="A1358" s="1452" t="s">
        <v>2012</v>
      </c>
      <c r="B1358" s="1452" t="s">
        <v>2038</v>
      </c>
      <c r="C1358" s="1452" t="s">
        <v>2010</v>
      </c>
      <c r="D1358" s="1452" t="s">
        <v>2037</v>
      </c>
      <c r="E1358" s="1451" t="s">
        <v>6384</v>
      </c>
      <c r="F1358" s="1452">
        <v>332151</v>
      </c>
    </row>
    <row r="1359" spans="1:6" ht="14.5" x14ac:dyDescent="0.2">
      <c r="A1359" s="1452" t="s">
        <v>2012</v>
      </c>
      <c r="B1359" s="1452" t="s">
        <v>2036</v>
      </c>
      <c r="C1359" s="1452" t="s">
        <v>2010</v>
      </c>
      <c r="D1359" s="1452" t="s">
        <v>2035</v>
      </c>
      <c r="E1359" s="1451" t="s">
        <v>6385</v>
      </c>
      <c r="F1359" s="1452">
        <v>332160</v>
      </c>
    </row>
    <row r="1360" spans="1:6" ht="14.5" x14ac:dyDescent="0.2">
      <c r="A1360" s="1452" t="s">
        <v>2012</v>
      </c>
      <c r="B1360" s="1452" t="s">
        <v>2034</v>
      </c>
      <c r="C1360" s="1452" t="s">
        <v>2010</v>
      </c>
      <c r="D1360" s="1452" t="s">
        <v>2033</v>
      </c>
      <c r="E1360" s="1451" t="s">
        <v>6386</v>
      </c>
      <c r="F1360" s="1452">
        <v>333468</v>
      </c>
    </row>
    <row r="1361" spans="1:6" ht="14.5" x14ac:dyDescent="0.2">
      <c r="A1361" s="1452" t="s">
        <v>2012</v>
      </c>
      <c r="B1361" s="1452" t="s">
        <v>2032</v>
      </c>
      <c r="C1361" s="1452" t="s">
        <v>2010</v>
      </c>
      <c r="D1361" s="1452" t="s">
        <v>2031</v>
      </c>
      <c r="E1361" s="1451" t="s">
        <v>6387</v>
      </c>
      <c r="F1361" s="1452">
        <v>334235</v>
      </c>
    </row>
    <row r="1362" spans="1:6" ht="14.5" x14ac:dyDescent="0.2">
      <c r="A1362" s="1452" t="s">
        <v>2012</v>
      </c>
      <c r="B1362" s="1452" t="s">
        <v>2030</v>
      </c>
      <c r="C1362" s="1452" t="s">
        <v>2010</v>
      </c>
      <c r="D1362" s="1452" t="s">
        <v>2029</v>
      </c>
      <c r="E1362" s="1451" t="s">
        <v>6388</v>
      </c>
      <c r="F1362" s="1452">
        <v>334456</v>
      </c>
    </row>
    <row r="1363" spans="1:6" ht="14.5" x14ac:dyDescent="0.2">
      <c r="A1363" s="1452" t="s">
        <v>2012</v>
      </c>
      <c r="B1363" s="1452" t="s">
        <v>2028</v>
      </c>
      <c r="C1363" s="1452" t="s">
        <v>2010</v>
      </c>
      <c r="D1363" s="1452" t="s">
        <v>2027</v>
      </c>
      <c r="E1363" s="1451" t="s">
        <v>6389</v>
      </c>
      <c r="F1363" s="1452">
        <v>334618</v>
      </c>
    </row>
    <row r="1364" spans="1:6" ht="14.5" x14ac:dyDescent="0.2">
      <c r="A1364" s="1452" t="s">
        <v>2012</v>
      </c>
      <c r="B1364" s="1452" t="s">
        <v>2026</v>
      </c>
      <c r="C1364" s="1452" t="s">
        <v>2010</v>
      </c>
      <c r="D1364" s="1452" t="s">
        <v>2025</v>
      </c>
      <c r="E1364" s="1451" t="s">
        <v>6390</v>
      </c>
      <c r="F1364" s="1452">
        <v>335860</v>
      </c>
    </row>
    <row r="1365" spans="1:6" ht="14.5" x14ac:dyDescent="0.2">
      <c r="A1365" s="1452" t="s">
        <v>2012</v>
      </c>
      <c r="B1365" s="1452" t="s">
        <v>2024</v>
      </c>
      <c r="C1365" s="1452" t="s">
        <v>2010</v>
      </c>
      <c r="D1365" s="1452" t="s">
        <v>2023</v>
      </c>
      <c r="E1365" s="1451" t="s">
        <v>6391</v>
      </c>
      <c r="F1365" s="1452">
        <v>336068</v>
      </c>
    </row>
    <row r="1366" spans="1:6" ht="14.5" x14ac:dyDescent="0.2">
      <c r="A1366" s="1452" t="s">
        <v>2012</v>
      </c>
      <c r="B1366" s="1452" t="s">
        <v>2022</v>
      </c>
      <c r="C1366" s="1452" t="s">
        <v>2010</v>
      </c>
      <c r="D1366" s="1452" t="s">
        <v>2021</v>
      </c>
      <c r="E1366" s="1451" t="s">
        <v>6392</v>
      </c>
      <c r="F1366" s="1452">
        <v>336220</v>
      </c>
    </row>
    <row r="1367" spans="1:6" ht="14.5" x14ac:dyDescent="0.2">
      <c r="A1367" s="1452" t="s">
        <v>2012</v>
      </c>
      <c r="B1367" s="1452" t="s">
        <v>2020</v>
      </c>
      <c r="C1367" s="1452" t="s">
        <v>2010</v>
      </c>
      <c r="D1367" s="1452" t="s">
        <v>2019</v>
      </c>
      <c r="E1367" s="1451" t="s">
        <v>6393</v>
      </c>
      <c r="F1367" s="1452">
        <v>336238</v>
      </c>
    </row>
    <row r="1368" spans="1:6" ht="14.5" x14ac:dyDescent="0.2">
      <c r="A1368" s="1452" t="s">
        <v>2012</v>
      </c>
      <c r="B1368" s="1452" t="s">
        <v>2018</v>
      </c>
      <c r="C1368" s="1452" t="s">
        <v>2010</v>
      </c>
      <c r="D1368" s="1452" t="s">
        <v>2017</v>
      </c>
      <c r="E1368" s="1451" t="s">
        <v>6394</v>
      </c>
      <c r="F1368" s="1452">
        <v>336432</v>
      </c>
    </row>
    <row r="1369" spans="1:6" ht="14.5" x14ac:dyDescent="0.2">
      <c r="A1369" s="1452" t="s">
        <v>2012</v>
      </c>
      <c r="B1369" s="1452" t="s">
        <v>2016</v>
      </c>
      <c r="C1369" s="1452" t="s">
        <v>2010</v>
      </c>
      <c r="D1369" s="1452" t="s">
        <v>2015</v>
      </c>
      <c r="E1369" s="1451" t="s">
        <v>6395</v>
      </c>
      <c r="F1369" s="1452">
        <v>336637</v>
      </c>
    </row>
    <row r="1370" spans="1:6" ht="14.5" x14ac:dyDescent="0.2">
      <c r="A1370" s="1452" t="s">
        <v>2012</v>
      </c>
      <c r="B1370" s="1452" t="s">
        <v>2014</v>
      </c>
      <c r="C1370" s="1452" t="s">
        <v>2010</v>
      </c>
      <c r="D1370" s="1452" t="s">
        <v>2013</v>
      </c>
      <c r="E1370" s="1451" t="s">
        <v>6396</v>
      </c>
      <c r="F1370" s="1452">
        <v>336661</v>
      </c>
    </row>
    <row r="1371" spans="1:6" ht="14.5" x14ac:dyDescent="0.2">
      <c r="A1371" s="1452" t="s">
        <v>2012</v>
      </c>
      <c r="B1371" s="1452" t="s">
        <v>2011</v>
      </c>
      <c r="C1371" s="1452" t="s">
        <v>2010</v>
      </c>
      <c r="D1371" s="1452" t="s">
        <v>2009</v>
      </c>
      <c r="E1371" s="1451" t="s">
        <v>6397</v>
      </c>
      <c r="F1371" s="1452">
        <v>336815</v>
      </c>
    </row>
    <row r="1372" spans="1:6" ht="14.5" x14ac:dyDescent="0.2">
      <c r="A1372" s="1449" t="s">
        <v>1965</v>
      </c>
      <c r="B1372" s="1450"/>
      <c r="C1372" s="1450" t="s">
        <v>1963</v>
      </c>
      <c r="D1372" s="1450"/>
      <c r="E1372" s="1451" t="s">
        <v>1965</v>
      </c>
      <c r="F1372" s="1449">
        <v>340006</v>
      </c>
    </row>
    <row r="1373" spans="1:6" ht="14.5" x14ac:dyDescent="0.2">
      <c r="A1373" s="1452" t="s">
        <v>1965</v>
      </c>
      <c r="B1373" s="1452" t="s">
        <v>2008</v>
      </c>
      <c r="C1373" s="1452" t="s">
        <v>1963</v>
      </c>
      <c r="D1373" s="1452" t="s">
        <v>2007</v>
      </c>
      <c r="E1373" s="1451" t="s">
        <v>6398</v>
      </c>
      <c r="F1373" s="1452">
        <v>341002</v>
      </c>
    </row>
    <row r="1374" spans="1:6" ht="14.5" x14ac:dyDescent="0.2">
      <c r="A1374" s="1452" t="s">
        <v>1965</v>
      </c>
      <c r="B1374" s="1452" t="s">
        <v>2006</v>
      </c>
      <c r="C1374" s="1452" t="s">
        <v>1963</v>
      </c>
      <c r="D1374" s="1452" t="s">
        <v>2005</v>
      </c>
      <c r="E1374" s="1451" t="s">
        <v>6399</v>
      </c>
      <c r="F1374" s="1452">
        <v>342025</v>
      </c>
    </row>
    <row r="1375" spans="1:6" ht="14.5" x14ac:dyDescent="0.2">
      <c r="A1375" s="1452" t="s">
        <v>1965</v>
      </c>
      <c r="B1375" s="1452" t="s">
        <v>2004</v>
      </c>
      <c r="C1375" s="1452" t="s">
        <v>1963</v>
      </c>
      <c r="D1375" s="1452" t="s">
        <v>2003</v>
      </c>
      <c r="E1375" s="1451" t="s">
        <v>6400</v>
      </c>
      <c r="F1375" s="1452">
        <v>342033</v>
      </c>
    </row>
    <row r="1376" spans="1:6" ht="14.5" x14ac:dyDescent="0.2">
      <c r="A1376" s="1452" t="s">
        <v>1965</v>
      </c>
      <c r="B1376" s="1452" t="s">
        <v>2002</v>
      </c>
      <c r="C1376" s="1452" t="s">
        <v>1963</v>
      </c>
      <c r="D1376" s="1452" t="s">
        <v>2001</v>
      </c>
      <c r="E1376" s="1451" t="s">
        <v>6401</v>
      </c>
      <c r="F1376" s="1452">
        <v>342041</v>
      </c>
    </row>
    <row r="1377" spans="1:6" ht="14.5" x14ac:dyDescent="0.2">
      <c r="A1377" s="1452" t="s">
        <v>1965</v>
      </c>
      <c r="B1377" s="1452" t="s">
        <v>2000</v>
      </c>
      <c r="C1377" s="1452" t="s">
        <v>1963</v>
      </c>
      <c r="D1377" s="1452" t="s">
        <v>1999</v>
      </c>
      <c r="E1377" s="1451" t="s">
        <v>6402</v>
      </c>
      <c r="F1377" s="1452">
        <v>342050</v>
      </c>
    </row>
    <row r="1378" spans="1:6" ht="14.5" x14ac:dyDescent="0.2">
      <c r="A1378" s="1452" t="s">
        <v>1965</v>
      </c>
      <c r="B1378" s="1452" t="s">
        <v>1998</v>
      </c>
      <c r="C1378" s="1452" t="s">
        <v>1963</v>
      </c>
      <c r="D1378" s="1452" t="s">
        <v>1997</v>
      </c>
      <c r="E1378" s="1451" t="s">
        <v>6403</v>
      </c>
      <c r="F1378" s="1452">
        <v>342076</v>
      </c>
    </row>
    <row r="1379" spans="1:6" ht="14.5" x14ac:dyDescent="0.2">
      <c r="A1379" s="1452" t="s">
        <v>1965</v>
      </c>
      <c r="B1379" s="1452" t="s">
        <v>1996</v>
      </c>
      <c r="C1379" s="1452" t="s">
        <v>1963</v>
      </c>
      <c r="D1379" s="1452" t="s">
        <v>1995</v>
      </c>
      <c r="E1379" s="1451" t="s">
        <v>6404</v>
      </c>
      <c r="F1379" s="1452">
        <v>342084</v>
      </c>
    </row>
    <row r="1380" spans="1:6" ht="14.5" x14ac:dyDescent="0.2">
      <c r="A1380" s="1452" t="s">
        <v>1965</v>
      </c>
      <c r="B1380" s="1452" t="s">
        <v>1994</v>
      </c>
      <c r="C1380" s="1452" t="s">
        <v>1963</v>
      </c>
      <c r="D1380" s="1452" t="s">
        <v>1907</v>
      </c>
      <c r="E1380" s="1451" t="s">
        <v>6405</v>
      </c>
      <c r="F1380" s="1452">
        <v>342092</v>
      </c>
    </row>
    <row r="1381" spans="1:6" ht="14.5" x14ac:dyDescent="0.2">
      <c r="A1381" s="1452" t="s">
        <v>1965</v>
      </c>
      <c r="B1381" s="1452" t="s">
        <v>1993</v>
      </c>
      <c r="C1381" s="1452" t="s">
        <v>1963</v>
      </c>
      <c r="D1381" s="1452" t="s">
        <v>1992</v>
      </c>
      <c r="E1381" s="1451" t="s">
        <v>6406</v>
      </c>
      <c r="F1381" s="1452">
        <v>342106</v>
      </c>
    </row>
    <row r="1382" spans="1:6" ht="14.5" x14ac:dyDescent="0.2">
      <c r="A1382" s="1452" t="s">
        <v>1965</v>
      </c>
      <c r="B1382" s="1452" t="s">
        <v>1991</v>
      </c>
      <c r="C1382" s="1452" t="s">
        <v>1963</v>
      </c>
      <c r="D1382" s="1452" t="s">
        <v>1990</v>
      </c>
      <c r="E1382" s="1451" t="s">
        <v>6407</v>
      </c>
      <c r="F1382" s="1452">
        <v>342114</v>
      </c>
    </row>
    <row r="1383" spans="1:6" ht="14.5" x14ac:dyDescent="0.2">
      <c r="A1383" s="1452" t="s">
        <v>1965</v>
      </c>
      <c r="B1383" s="1452" t="s">
        <v>1989</v>
      </c>
      <c r="C1383" s="1452" t="s">
        <v>1963</v>
      </c>
      <c r="D1383" s="1452" t="s">
        <v>1988</v>
      </c>
      <c r="E1383" s="1451" t="s">
        <v>6408</v>
      </c>
      <c r="F1383" s="1452">
        <v>342122</v>
      </c>
    </row>
    <row r="1384" spans="1:6" ht="14.5" x14ac:dyDescent="0.2">
      <c r="A1384" s="1452" t="s">
        <v>1965</v>
      </c>
      <c r="B1384" s="1452" t="s">
        <v>1987</v>
      </c>
      <c r="C1384" s="1452" t="s">
        <v>1963</v>
      </c>
      <c r="D1384" s="1452" t="s">
        <v>1986</v>
      </c>
      <c r="E1384" s="1451" t="s">
        <v>6409</v>
      </c>
      <c r="F1384" s="1452">
        <v>342131</v>
      </c>
    </row>
    <row r="1385" spans="1:6" ht="14.5" x14ac:dyDescent="0.2">
      <c r="A1385" s="1452" t="s">
        <v>1965</v>
      </c>
      <c r="B1385" s="1452" t="s">
        <v>1985</v>
      </c>
      <c r="C1385" s="1452" t="s">
        <v>1963</v>
      </c>
      <c r="D1385" s="1452" t="s">
        <v>1984</v>
      </c>
      <c r="E1385" s="1451" t="s">
        <v>6410</v>
      </c>
      <c r="F1385" s="1452">
        <v>342149</v>
      </c>
    </row>
    <row r="1386" spans="1:6" ht="14.5" x14ac:dyDescent="0.2">
      <c r="A1386" s="1452" t="s">
        <v>1965</v>
      </c>
      <c r="B1386" s="1452" t="s">
        <v>1983</v>
      </c>
      <c r="C1386" s="1452" t="s">
        <v>1963</v>
      </c>
      <c r="D1386" s="1452" t="s">
        <v>1982</v>
      </c>
      <c r="E1386" s="1451" t="s">
        <v>6411</v>
      </c>
      <c r="F1386" s="1452">
        <v>342157</v>
      </c>
    </row>
    <row r="1387" spans="1:6" ht="14.5" x14ac:dyDescent="0.2">
      <c r="A1387" s="1452" t="s">
        <v>1965</v>
      </c>
      <c r="B1387" s="1452" t="s">
        <v>1981</v>
      </c>
      <c r="C1387" s="1452" t="s">
        <v>1963</v>
      </c>
      <c r="D1387" s="1452" t="s">
        <v>1980</v>
      </c>
      <c r="E1387" s="1451" t="s">
        <v>6412</v>
      </c>
      <c r="F1387" s="1452">
        <v>343021</v>
      </c>
    </row>
    <row r="1388" spans="1:6" ht="14.5" x14ac:dyDescent="0.2">
      <c r="A1388" s="1452" t="s">
        <v>1965</v>
      </c>
      <c r="B1388" s="1452" t="s">
        <v>1979</v>
      </c>
      <c r="C1388" s="1452" t="s">
        <v>1963</v>
      </c>
      <c r="D1388" s="1452" t="s">
        <v>1978</v>
      </c>
      <c r="E1388" s="1451" t="s">
        <v>6413</v>
      </c>
      <c r="F1388" s="1452">
        <v>343048</v>
      </c>
    </row>
    <row r="1389" spans="1:6" ht="14.5" x14ac:dyDescent="0.2">
      <c r="A1389" s="1452" t="s">
        <v>1965</v>
      </c>
      <c r="B1389" s="1452" t="s">
        <v>1977</v>
      </c>
      <c r="C1389" s="1452" t="s">
        <v>1963</v>
      </c>
      <c r="D1389" s="1452" t="s">
        <v>1976</v>
      </c>
      <c r="E1389" s="1451" t="s">
        <v>6414</v>
      </c>
      <c r="F1389" s="1452">
        <v>343072</v>
      </c>
    </row>
    <row r="1390" spans="1:6" ht="14.5" x14ac:dyDescent="0.2">
      <c r="A1390" s="1452" t="s">
        <v>1965</v>
      </c>
      <c r="B1390" s="1452" t="s">
        <v>1975</v>
      </c>
      <c r="C1390" s="1452" t="s">
        <v>1963</v>
      </c>
      <c r="D1390" s="1452" t="s">
        <v>1974</v>
      </c>
      <c r="E1390" s="1451" t="s">
        <v>6415</v>
      </c>
      <c r="F1390" s="1452">
        <v>343099</v>
      </c>
    </row>
    <row r="1391" spans="1:6" ht="14.5" x14ac:dyDescent="0.2">
      <c r="A1391" s="1452" t="s">
        <v>1965</v>
      </c>
      <c r="B1391" s="1452" t="s">
        <v>1973</v>
      </c>
      <c r="C1391" s="1452" t="s">
        <v>1963</v>
      </c>
      <c r="D1391" s="1452" t="s">
        <v>1972</v>
      </c>
      <c r="E1391" s="1451" t="s">
        <v>6416</v>
      </c>
      <c r="F1391" s="1452">
        <v>343684</v>
      </c>
    </row>
    <row r="1392" spans="1:6" ht="14.5" x14ac:dyDescent="0.2">
      <c r="A1392" s="1452" t="s">
        <v>1965</v>
      </c>
      <c r="B1392" s="1452" t="s">
        <v>1971</v>
      </c>
      <c r="C1392" s="1452" t="s">
        <v>1963</v>
      </c>
      <c r="D1392" s="1452" t="s">
        <v>1970</v>
      </c>
      <c r="E1392" s="1451" t="s">
        <v>6417</v>
      </c>
      <c r="F1392" s="1452">
        <v>343692</v>
      </c>
    </row>
    <row r="1393" spans="1:6" ht="14.5" x14ac:dyDescent="0.2">
      <c r="A1393" s="1452" t="s">
        <v>1965</v>
      </c>
      <c r="B1393" s="1452" t="s">
        <v>1969</v>
      </c>
      <c r="C1393" s="1452" t="s">
        <v>1963</v>
      </c>
      <c r="D1393" s="1452" t="s">
        <v>1968</v>
      </c>
      <c r="E1393" s="1451" t="s">
        <v>6418</v>
      </c>
      <c r="F1393" s="1452">
        <v>344311</v>
      </c>
    </row>
    <row r="1394" spans="1:6" ht="14.5" x14ac:dyDescent="0.2">
      <c r="A1394" s="1452" t="s">
        <v>1965</v>
      </c>
      <c r="B1394" s="1452" t="s">
        <v>1967</v>
      </c>
      <c r="C1394" s="1452" t="s">
        <v>1963</v>
      </c>
      <c r="D1394" s="1452" t="s">
        <v>1966</v>
      </c>
      <c r="E1394" s="1451" t="s">
        <v>6419</v>
      </c>
      <c r="F1394" s="1452">
        <v>344621</v>
      </c>
    </row>
    <row r="1395" spans="1:6" ht="14.5" x14ac:dyDescent="0.2">
      <c r="A1395" s="1452" t="s">
        <v>1965</v>
      </c>
      <c r="B1395" s="1452" t="s">
        <v>1964</v>
      </c>
      <c r="C1395" s="1452" t="s">
        <v>1963</v>
      </c>
      <c r="D1395" s="1452" t="s">
        <v>1962</v>
      </c>
      <c r="E1395" s="1451" t="s">
        <v>6420</v>
      </c>
      <c r="F1395" s="1452">
        <v>345458</v>
      </c>
    </row>
    <row r="1396" spans="1:6" ht="14.5" x14ac:dyDescent="0.2">
      <c r="A1396" s="1449" t="s">
        <v>1926</v>
      </c>
      <c r="B1396" s="1450"/>
      <c r="C1396" s="1450" t="s">
        <v>1924</v>
      </c>
      <c r="D1396" s="1450"/>
      <c r="E1396" s="1451" t="s">
        <v>1926</v>
      </c>
      <c r="F1396" s="1449">
        <v>350001</v>
      </c>
    </row>
    <row r="1397" spans="1:6" ht="14.5" x14ac:dyDescent="0.2">
      <c r="A1397" s="1452" t="s">
        <v>1926</v>
      </c>
      <c r="B1397" s="1452" t="s">
        <v>1961</v>
      </c>
      <c r="C1397" s="1452" t="s">
        <v>1924</v>
      </c>
      <c r="D1397" s="1452" t="s">
        <v>1960</v>
      </c>
      <c r="E1397" s="1451" t="s">
        <v>6421</v>
      </c>
      <c r="F1397" s="1452">
        <v>352012</v>
      </c>
    </row>
    <row r="1398" spans="1:6" ht="14.5" x14ac:dyDescent="0.2">
      <c r="A1398" s="1452" t="s">
        <v>1926</v>
      </c>
      <c r="B1398" s="1452" t="s">
        <v>1959</v>
      </c>
      <c r="C1398" s="1452" t="s">
        <v>1924</v>
      </c>
      <c r="D1398" s="1452" t="s">
        <v>1958</v>
      </c>
      <c r="E1398" s="1451" t="s">
        <v>6422</v>
      </c>
      <c r="F1398" s="1452">
        <v>352021</v>
      </c>
    </row>
    <row r="1399" spans="1:6" ht="14.5" x14ac:dyDescent="0.2">
      <c r="A1399" s="1452" t="s">
        <v>1926</v>
      </c>
      <c r="B1399" s="1452" t="s">
        <v>1957</v>
      </c>
      <c r="C1399" s="1452" t="s">
        <v>1924</v>
      </c>
      <c r="D1399" s="1452" t="s">
        <v>1956</v>
      </c>
      <c r="E1399" s="1451" t="s">
        <v>6423</v>
      </c>
      <c r="F1399" s="1452">
        <v>352039</v>
      </c>
    </row>
    <row r="1400" spans="1:6" ht="14.5" x14ac:dyDescent="0.2">
      <c r="A1400" s="1452" t="s">
        <v>1926</v>
      </c>
      <c r="B1400" s="1452" t="s">
        <v>1955</v>
      </c>
      <c r="C1400" s="1452" t="s">
        <v>1924</v>
      </c>
      <c r="D1400" s="1452" t="s">
        <v>1954</v>
      </c>
      <c r="E1400" s="1451" t="s">
        <v>6424</v>
      </c>
      <c r="F1400" s="1452">
        <v>352047</v>
      </c>
    </row>
    <row r="1401" spans="1:6" ht="14.5" x14ac:dyDescent="0.2">
      <c r="A1401" s="1452" t="s">
        <v>1926</v>
      </c>
      <c r="B1401" s="1452" t="s">
        <v>1953</v>
      </c>
      <c r="C1401" s="1452" t="s">
        <v>1924</v>
      </c>
      <c r="D1401" s="1452" t="s">
        <v>1952</v>
      </c>
      <c r="E1401" s="1451" t="s">
        <v>6425</v>
      </c>
      <c r="F1401" s="1452">
        <v>352063</v>
      </c>
    </row>
    <row r="1402" spans="1:6" ht="14.5" x14ac:dyDescent="0.2">
      <c r="A1402" s="1452" t="s">
        <v>1926</v>
      </c>
      <c r="B1402" s="1452" t="s">
        <v>1951</v>
      </c>
      <c r="C1402" s="1452" t="s">
        <v>1924</v>
      </c>
      <c r="D1402" s="1452" t="s">
        <v>1950</v>
      </c>
      <c r="E1402" s="1451" t="s">
        <v>6426</v>
      </c>
      <c r="F1402" s="1452">
        <v>352071</v>
      </c>
    </row>
    <row r="1403" spans="1:6" ht="14.5" x14ac:dyDescent="0.2">
      <c r="A1403" s="1452" t="s">
        <v>1926</v>
      </c>
      <c r="B1403" s="1452" t="s">
        <v>1949</v>
      </c>
      <c r="C1403" s="1452" t="s">
        <v>1924</v>
      </c>
      <c r="D1403" s="1452" t="s">
        <v>1948</v>
      </c>
      <c r="E1403" s="1451" t="s">
        <v>6427</v>
      </c>
      <c r="F1403" s="1452">
        <v>352080</v>
      </c>
    </row>
    <row r="1404" spans="1:6" ht="14.5" x14ac:dyDescent="0.2">
      <c r="A1404" s="1452" t="s">
        <v>1926</v>
      </c>
      <c r="B1404" s="1452" t="s">
        <v>1947</v>
      </c>
      <c r="C1404" s="1452" t="s">
        <v>1924</v>
      </c>
      <c r="D1404" s="1452" t="s">
        <v>1946</v>
      </c>
      <c r="E1404" s="1451" t="s">
        <v>6428</v>
      </c>
      <c r="F1404" s="1452">
        <v>352101</v>
      </c>
    </row>
    <row r="1405" spans="1:6" ht="14.5" x14ac:dyDescent="0.2">
      <c r="A1405" s="1452" t="s">
        <v>1926</v>
      </c>
      <c r="B1405" s="1452" t="s">
        <v>1945</v>
      </c>
      <c r="C1405" s="1452" t="s">
        <v>1924</v>
      </c>
      <c r="D1405" s="1452" t="s">
        <v>1944</v>
      </c>
      <c r="E1405" s="1451" t="s">
        <v>6429</v>
      </c>
      <c r="F1405" s="1452">
        <v>352110</v>
      </c>
    </row>
    <row r="1406" spans="1:6" ht="14.5" x14ac:dyDescent="0.2">
      <c r="A1406" s="1452" t="s">
        <v>1926</v>
      </c>
      <c r="B1406" s="1452" t="s">
        <v>1943</v>
      </c>
      <c r="C1406" s="1452" t="s">
        <v>1924</v>
      </c>
      <c r="D1406" s="1452" t="s">
        <v>1942</v>
      </c>
      <c r="E1406" s="1451" t="s">
        <v>6430</v>
      </c>
      <c r="F1406" s="1452">
        <v>352128</v>
      </c>
    </row>
    <row r="1407" spans="1:6" ht="14.5" x14ac:dyDescent="0.2">
      <c r="A1407" s="1452" t="s">
        <v>1926</v>
      </c>
      <c r="B1407" s="1452" t="s">
        <v>1941</v>
      </c>
      <c r="C1407" s="1452" t="s">
        <v>1924</v>
      </c>
      <c r="D1407" s="1452" t="s">
        <v>1940</v>
      </c>
      <c r="E1407" s="1451" t="s">
        <v>6431</v>
      </c>
      <c r="F1407" s="1452">
        <v>352136</v>
      </c>
    </row>
    <row r="1408" spans="1:6" ht="14.5" x14ac:dyDescent="0.2">
      <c r="A1408" s="1452" t="s">
        <v>1926</v>
      </c>
      <c r="B1408" s="1452" t="s">
        <v>1939</v>
      </c>
      <c r="C1408" s="1452" t="s">
        <v>1924</v>
      </c>
      <c r="D1408" s="1452" t="s">
        <v>6432</v>
      </c>
      <c r="E1408" s="1451" t="s">
        <v>6433</v>
      </c>
      <c r="F1408" s="1452">
        <v>352152</v>
      </c>
    </row>
    <row r="1409" spans="1:6" ht="14.5" x14ac:dyDescent="0.2">
      <c r="A1409" s="1452" t="s">
        <v>1926</v>
      </c>
      <c r="B1409" s="1452" t="s">
        <v>1938</v>
      </c>
      <c r="C1409" s="1452" t="s">
        <v>1924</v>
      </c>
      <c r="D1409" s="1452" t="s">
        <v>1937</v>
      </c>
      <c r="E1409" s="1451" t="s">
        <v>6434</v>
      </c>
      <c r="F1409" s="1452">
        <v>352161</v>
      </c>
    </row>
    <row r="1410" spans="1:6" ht="14.5" x14ac:dyDescent="0.2">
      <c r="A1410" s="1452" t="s">
        <v>1926</v>
      </c>
      <c r="B1410" s="1452" t="s">
        <v>1936</v>
      </c>
      <c r="C1410" s="1452" t="s">
        <v>1924</v>
      </c>
      <c r="D1410" s="1452" t="s">
        <v>1935</v>
      </c>
      <c r="E1410" s="1451" t="s">
        <v>6435</v>
      </c>
      <c r="F1410" s="1452">
        <v>353051</v>
      </c>
    </row>
    <row r="1411" spans="1:6" ht="14.5" x14ac:dyDescent="0.2">
      <c r="A1411" s="1452" t="s">
        <v>1926</v>
      </c>
      <c r="B1411" s="1452" t="s">
        <v>1934</v>
      </c>
      <c r="C1411" s="1452" t="s">
        <v>1924</v>
      </c>
      <c r="D1411" s="1452" t="s">
        <v>1933</v>
      </c>
      <c r="E1411" s="1451" t="s">
        <v>6436</v>
      </c>
      <c r="F1411" s="1452">
        <v>353213</v>
      </c>
    </row>
    <row r="1412" spans="1:6" ht="14.5" x14ac:dyDescent="0.2">
      <c r="A1412" s="1452" t="s">
        <v>1926</v>
      </c>
      <c r="B1412" s="1452" t="s">
        <v>1932</v>
      </c>
      <c r="C1412" s="1452" t="s">
        <v>1924</v>
      </c>
      <c r="D1412" s="1452" t="s">
        <v>1931</v>
      </c>
      <c r="E1412" s="1451" t="s">
        <v>6437</v>
      </c>
      <c r="F1412" s="1452">
        <v>353418</v>
      </c>
    </row>
    <row r="1413" spans="1:6" ht="14.5" x14ac:dyDescent="0.2">
      <c r="A1413" s="1452" t="s">
        <v>1926</v>
      </c>
      <c r="B1413" s="1452" t="s">
        <v>1930</v>
      </c>
      <c r="C1413" s="1452" t="s">
        <v>1924</v>
      </c>
      <c r="D1413" s="1452" t="s">
        <v>1929</v>
      </c>
      <c r="E1413" s="1451" t="s">
        <v>6438</v>
      </c>
      <c r="F1413" s="1452">
        <v>353434</v>
      </c>
    </row>
    <row r="1414" spans="1:6" ht="14.5" x14ac:dyDescent="0.2">
      <c r="A1414" s="1452" t="s">
        <v>1926</v>
      </c>
      <c r="B1414" s="1452" t="s">
        <v>1928</v>
      </c>
      <c r="C1414" s="1452" t="s">
        <v>1924</v>
      </c>
      <c r="D1414" s="1452" t="s">
        <v>1927</v>
      </c>
      <c r="E1414" s="1451" t="s">
        <v>6439</v>
      </c>
      <c r="F1414" s="1452">
        <v>353442</v>
      </c>
    </row>
    <row r="1415" spans="1:6" ht="14.5" x14ac:dyDescent="0.2">
      <c r="A1415" s="1452" t="s">
        <v>1926</v>
      </c>
      <c r="B1415" s="1452" t="s">
        <v>1925</v>
      </c>
      <c r="C1415" s="1452" t="s">
        <v>1924</v>
      </c>
      <c r="D1415" s="1452" t="s">
        <v>1923</v>
      </c>
      <c r="E1415" s="1451" t="s">
        <v>6440</v>
      </c>
      <c r="F1415" s="1452">
        <v>355020</v>
      </c>
    </row>
    <row r="1416" spans="1:6" ht="14.5" x14ac:dyDescent="0.2">
      <c r="A1416" s="1449" t="s">
        <v>1876</v>
      </c>
      <c r="B1416" s="1450"/>
      <c r="C1416" s="1450" t="s">
        <v>1874</v>
      </c>
      <c r="D1416" s="1450"/>
      <c r="E1416" s="1451" t="s">
        <v>1876</v>
      </c>
      <c r="F1416" s="1449">
        <v>360007</v>
      </c>
    </row>
    <row r="1417" spans="1:6" ht="14.5" x14ac:dyDescent="0.2">
      <c r="A1417" s="1452" t="s">
        <v>1876</v>
      </c>
      <c r="B1417" s="1452" t="s">
        <v>1922</v>
      </c>
      <c r="C1417" s="1452" t="s">
        <v>1874</v>
      </c>
      <c r="D1417" s="1452" t="s">
        <v>1921</v>
      </c>
      <c r="E1417" s="1451" t="s">
        <v>6441</v>
      </c>
      <c r="F1417" s="1452">
        <v>362018</v>
      </c>
    </row>
    <row r="1418" spans="1:6" ht="14.5" x14ac:dyDescent="0.2">
      <c r="A1418" s="1452" t="s">
        <v>1876</v>
      </c>
      <c r="B1418" s="1452" t="s">
        <v>1920</v>
      </c>
      <c r="C1418" s="1452" t="s">
        <v>1874</v>
      </c>
      <c r="D1418" s="1452" t="s">
        <v>1919</v>
      </c>
      <c r="E1418" s="1451" t="s">
        <v>6442</v>
      </c>
      <c r="F1418" s="1452">
        <v>362026</v>
      </c>
    </row>
    <row r="1419" spans="1:6" ht="14.5" x14ac:dyDescent="0.2">
      <c r="A1419" s="1452" t="s">
        <v>1876</v>
      </c>
      <c r="B1419" s="1452" t="s">
        <v>1918</v>
      </c>
      <c r="C1419" s="1452" t="s">
        <v>1874</v>
      </c>
      <c r="D1419" s="1452" t="s">
        <v>1917</v>
      </c>
      <c r="E1419" s="1451" t="s">
        <v>6443</v>
      </c>
      <c r="F1419" s="1452">
        <v>362034</v>
      </c>
    </row>
    <row r="1420" spans="1:6" ht="14.5" x14ac:dyDescent="0.2">
      <c r="A1420" s="1452" t="s">
        <v>1876</v>
      </c>
      <c r="B1420" s="1452" t="s">
        <v>1916</v>
      </c>
      <c r="C1420" s="1452" t="s">
        <v>1874</v>
      </c>
      <c r="D1420" s="1452" t="s">
        <v>1915</v>
      </c>
      <c r="E1420" s="1451" t="s">
        <v>6444</v>
      </c>
      <c r="F1420" s="1452">
        <v>362042</v>
      </c>
    </row>
    <row r="1421" spans="1:6" ht="14.5" x14ac:dyDescent="0.2">
      <c r="A1421" s="1452" t="s">
        <v>1876</v>
      </c>
      <c r="B1421" s="1452" t="s">
        <v>1914</v>
      </c>
      <c r="C1421" s="1452" t="s">
        <v>1874</v>
      </c>
      <c r="D1421" s="1452" t="s">
        <v>1913</v>
      </c>
      <c r="E1421" s="1451" t="s">
        <v>6445</v>
      </c>
      <c r="F1421" s="1452">
        <v>362051</v>
      </c>
    </row>
    <row r="1422" spans="1:6" ht="14.5" x14ac:dyDescent="0.2">
      <c r="A1422" s="1452" t="s">
        <v>1876</v>
      </c>
      <c r="B1422" s="1452" t="s">
        <v>1912</v>
      </c>
      <c r="C1422" s="1452" t="s">
        <v>1874</v>
      </c>
      <c r="D1422" s="1452" t="s">
        <v>1911</v>
      </c>
      <c r="E1422" s="1451" t="s">
        <v>6446</v>
      </c>
      <c r="F1422" s="1452">
        <v>362069</v>
      </c>
    </row>
    <row r="1423" spans="1:6" ht="14.5" x14ac:dyDescent="0.2">
      <c r="A1423" s="1452" t="s">
        <v>1876</v>
      </c>
      <c r="B1423" s="1452" t="s">
        <v>1910</v>
      </c>
      <c r="C1423" s="1452" t="s">
        <v>1874</v>
      </c>
      <c r="D1423" s="1452" t="s">
        <v>1909</v>
      </c>
      <c r="E1423" s="1451" t="s">
        <v>6447</v>
      </c>
      <c r="F1423" s="1452">
        <v>362077</v>
      </c>
    </row>
    <row r="1424" spans="1:6" ht="14.5" x14ac:dyDescent="0.2">
      <c r="A1424" s="1452" t="s">
        <v>1876</v>
      </c>
      <c r="B1424" s="1452" t="s">
        <v>1908</v>
      </c>
      <c r="C1424" s="1452" t="s">
        <v>1874</v>
      </c>
      <c r="D1424" s="1452" t="s">
        <v>1907</v>
      </c>
      <c r="E1424" s="1451" t="s">
        <v>6448</v>
      </c>
      <c r="F1424" s="1452">
        <v>362085</v>
      </c>
    </row>
    <row r="1425" spans="1:6" ht="14.5" x14ac:dyDescent="0.2">
      <c r="A1425" s="1452" t="s">
        <v>1876</v>
      </c>
      <c r="B1425" s="1452" t="s">
        <v>1906</v>
      </c>
      <c r="C1425" s="1452" t="s">
        <v>1874</v>
      </c>
      <c r="D1425" s="1452" t="s">
        <v>1905</v>
      </c>
      <c r="E1425" s="1451" t="s">
        <v>6449</v>
      </c>
      <c r="F1425" s="1452">
        <v>363014</v>
      </c>
    </row>
    <row r="1426" spans="1:6" ht="14.5" x14ac:dyDescent="0.2">
      <c r="A1426" s="1452" t="s">
        <v>1876</v>
      </c>
      <c r="B1426" s="1452" t="s">
        <v>1904</v>
      </c>
      <c r="C1426" s="1452" t="s">
        <v>1874</v>
      </c>
      <c r="D1426" s="1452" t="s">
        <v>1903</v>
      </c>
      <c r="E1426" s="1451" t="s">
        <v>6450</v>
      </c>
      <c r="F1426" s="1452">
        <v>363022</v>
      </c>
    </row>
    <row r="1427" spans="1:6" ht="14.5" x14ac:dyDescent="0.2">
      <c r="A1427" s="1452" t="s">
        <v>1876</v>
      </c>
      <c r="B1427" s="1452" t="s">
        <v>1902</v>
      </c>
      <c r="C1427" s="1452" t="s">
        <v>1874</v>
      </c>
      <c r="D1427" s="1452" t="s">
        <v>1901</v>
      </c>
      <c r="E1427" s="1451" t="s">
        <v>6451</v>
      </c>
      <c r="F1427" s="1452">
        <v>363219</v>
      </c>
    </row>
    <row r="1428" spans="1:6" ht="14.5" x14ac:dyDescent="0.2">
      <c r="A1428" s="1452" t="s">
        <v>1876</v>
      </c>
      <c r="B1428" s="1452" t="s">
        <v>1900</v>
      </c>
      <c r="C1428" s="1452" t="s">
        <v>1874</v>
      </c>
      <c r="D1428" s="1452" t="s">
        <v>1899</v>
      </c>
      <c r="E1428" s="1451" t="s">
        <v>6452</v>
      </c>
      <c r="F1428" s="1452">
        <v>363413</v>
      </c>
    </row>
    <row r="1429" spans="1:6" ht="14.5" x14ac:dyDescent="0.2">
      <c r="A1429" s="1452" t="s">
        <v>1876</v>
      </c>
      <c r="B1429" s="1452" t="s">
        <v>1898</v>
      </c>
      <c r="C1429" s="1452" t="s">
        <v>1874</v>
      </c>
      <c r="D1429" s="1452" t="s">
        <v>1897</v>
      </c>
      <c r="E1429" s="1451" t="s">
        <v>6453</v>
      </c>
      <c r="F1429" s="1452">
        <v>363421</v>
      </c>
    </row>
    <row r="1430" spans="1:6" ht="14.5" x14ac:dyDescent="0.2">
      <c r="A1430" s="1452" t="s">
        <v>1876</v>
      </c>
      <c r="B1430" s="1452" t="s">
        <v>1896</v>
      </c>
      <c r="C1430" s="1452" t="s">
        <v>1874</v>
      </c>
      <c r="D1430" s="1452" t="s">
        <v>1895</v>
      </c>
      <c r="E1430" s="1451" t="s">
        <v>6454</v>
      </c>
      <c r="F1430" s="1452">
        <v>363685</v>
      </c>
    </row>
    <row r="1431" spans="1:6" ht="14.5" x14ac:dyDescent="0.2">
      <c r="A1431" s="1452" t="s">
        <v>1876</v>
      </c>
      <c r="B1431" s="1452" t="s">
        <v>1894</v>
      </c>
      <c r="C1431" s="1452" t="s">
        <v>1874</v>
      </c>
      <c r="D1431" s="1452" t="s">
        <v>1893</v>
      </c>
      <c r="E1431" s="1451" t="s">
        <v>6455</v>
      </c>
      <c r="F1431" s="1452">
        <v>363839</v>
      </c>
    </row>
    <row r="1432" spans="1:6" ht="14.5" x14ac:dyDescent="0.2">
      <c r="A1432" s="1452" t="s">
        <v>1876</v>
      </c>
      <c r="B1432" s="1452" t="s">
        <v>1892</v>
      </c>
      <c r="C1432" s="1452" t="s">
        <v>1874</v>
      </c>
      <c r="D1432" s="1452" t="s">
        <v>1891</v>
      </c>
      <c r="E1432" s="1451" t="s">
        <v>6456</v>
      </c>
      <c r="F1432" s="1452">
        <v>363871</v>
      </c>
    </row>
    <row r="1433" spans="1:6" ht="14.5" x14ac:dyDescent="0.2">
      <c r="A1433" s="1452" t="s">
        <v>1876</v>
      </c>
      <c r="B1433" s="1452" t="s">
        <v>1890</v>
      </c>
      <c r="C1433" s="1452" t="s">
        <v>1874</v>
      </c>
      <c r="D1433" s="1452" t="s">
        <v>1889</v>
      </c>
      <c r="E1433" s="1451" t="s">
        <v>6457</v>
      </c>
      <c r="F1433" s="1452">
        <v>363880</v>
      </c>
    </row>
    <row r="1434" spans="1:6" ht="14.5" x14ac:dyDescent="0.2">
      <c r="A1434" s="1452" t="s">
        <v>1876</v>
      </c>
      <c r="B1434" s="1452" t="s">
        <v>1888</v>
      </c>
      <c r="C1434" s="1452" t="s">
        <v>1874</v>
      </c>
      <c r="D1434" s="1452" t="s">
        <v>1887</v>
      </c>
      <c r="E1434" s="1451" t="s">
        <v>6458</v>
      </c>
      <c r="F1434" s="1452">
        <v>364011</v>
      </c>
    </row>
    <row r="1435" spans="1:6" ht="14.5" x14ac:dyDescent="0.2">
      <c r="A1435" s="1452" t="s">
        <v>1876</v>
      </c>
      <c r="B1435" s="1452" t="s">
        <v>1886</v>
      </c>
      <c r="C1435" s="1452" t="s">
        <v>1874</v>
      </c>
      <c r="D1435" s="1452" t="s">
        <v>1885</v>
      </c>
      <c r="E1435" s="1451" t="s">
        <v>6459</v>
      </c>
      <c r="F1435" s="1452">
        <v>364029</v>
      </c>
    </row>
    <row r="1436" spans="1:6" ht="14.5" x14ac:dyDescent="0.2">
      <c r="A1436" s="1452" t="s">
        <v>1876</v>
      </c>
      <c r="B1436" s="1452" t="s">
        <v>1884</v>
      </c>
      <c r="C1436" s="1452" t="s">
        <v>1874</v>
      </c>
      <c r="D1436" s="1452" t="s">
        <v>1883</v>
      </c>
      <c r="E1436" s="1451" t="s">
        <v>6460</v>
      </c>
      <c r="F1436" s="1452">
        <v>364037</v>
      </c>
    </row>
    <row r="1437" spans="1:6" ht="14.5" x14ac:dyDescent="0.2">
      <c r="A1437" s="1452" t="s">
        <v>1876</v>
      </c>
      <c r="B1437" s="1452" t="s">
        <v>1882</v>
      </c>
      <c r="C1437" s="1452" t="s">
        <v>1874</v>
      </c>
      <c r="D1437" s="1452" t="s">
        <v>1881</v>
      </c>
      <c r="E1437" s="1451" t="s">
        <v>6461</v>
      </c>
      <c r="F1437" s="1452">
        <v>364045</v>
      </c>
    </row>
    <row r="1438" spans="1:6" ht="14.5" x14ac:dyDescent="0.2">
      <c r="A1438" s="1452" t="s">
        <v>1876</v>
      </c>
      <c r="B1438" s="1452" t="s">
        <v>1880</v>
      </c>
      <c r="C1438" s="1452" t="s">
        <v>1874</v>
      </c>
      <c r="D1438" s="1452" t="s">
        <v>1879</v>
      </c>
      <c r="E1438" s="1451" t="s">
        <v>6462</v>
      </c>
      <c r="F1438" s="1452">
        <v>364053</v>
      </c>
    </row>
    <row r="1439" spans="1:6" ht="14.5" x14ac:dyDescent="0.2">
      <c r="A1439" s="1452" t="s">
        <v>1876</v>
      </c>
      <c r="B1439" s="1452" t="s">
        <v>1878</v>
      </c>
      <c r="C1439" s="1452" t="s">
        <v>1874</v>
      </c>
      <c r="D1439" s="1452" t="s">
        <v>1877</v>
      </c>
      <c r="E1439" s="1451" t="s">
        <v>6463</v>
      </c>
      <c r="F1439" s="1452">
        <v>364681</v>
      </c>
    </row>
    <row r="1440" spans="1:6" ht="14.5" x14ac:dyDescent="0.2">
      <c r="A1440" s="1452" t="s">
        <v>1876</v>
      </c>
      <c r="B1440" s="1452" t="s">
        <v>1875</v>
      </c>
      <c r="C1440" s="1452" t="s">
        <v>1874</v>
      </c>
      <c r="D1440" s="1452" t="s">
        <v>1873</v>
      </c>
      <c r="E1440" s="1451" t="s">
        <v>6464</v>
      </c>
      <c r="F1440" s="1452">
        <v>364894</v>
      </c>
    </row>
    <row r="1441" spans="1:6" ht="14.5" x14ac:dyDescent="0.2">
      <c r="A1441" s="1449" t="s">
        <v>1840</v>
      </c>
      <c r="B1441" s="1450"/>
      <c r="C1441" s="1450" t="s">
        <v>1838</v>
      </c>
      <c r="D1441" s="1450"/>
      <c r="E1441" s="1451" t="s">
        <v>1840</v>
      </c>
      <c r="F1441" s="1449">
        <v>370002</v>
      </c>
    </row>
    <row r="1442" spans="1:6" ht="14.5" x14ac:dyDescent="0.2">
      <c r="A1442" s="1452" t="s">
        <v>1840</v>
      </c>
      <c r="B1442" s="1452" t="s">
        <v>1872</v>
      </c>
      <c r="C1442" s="1452" t="s">
        <v>1838</v>
      </c>
      <c r="D1442" s="1452" t="s">
        <v>1871</v>
      </c>
      <c r="E1442" s="1451" t="s">
        <v>6465</v>
      </c>
      <c r="F1442" s="1452">
        <v>372013</v>
      </c>
    </row>
    <row r="1443" spans="1:6" ht="14.5" x14ac:dyDescent="0.2">
      <c r="A1443" s="1452" t="s">
        <v>1840</v>
      </c>
      <c r="B1443" s="1452" t="s">
        <v>1870</v>
      </c>
      <c r="C1443" s="1452" t="s">
        <v>1838</v>
      </c>
      <c r="D1443" s="1452" t="s">
        <v>1869</v>
      </c>
      <c r="E1443" s="1451" t="s">
        <v>6466</v>
      </c>
      <c r="F1443" s="1452">
        <v>372021</v>
      </c>
    </row>
    <row r="1444" spans="1:6" ht="14.5" x14ac:dyDescent="0.2">
      <c r="A1444" s="1452" t="s">
        <v>1840</v>
      </c>
      <c r="B1444" s="1452" t="s">
        <v>1868</v>
      </c>
      <c r="C1444" s="1452" t="s">
        <v>1838</v>
      </c>
      <c r="D1444" s="1452" t="s">
        <v>1867</v>
      </c>
      <c r="E1444" s="1451" t="s">
        <v>6467</v>
      </c>
      <c r="F1444" s="1452">
        <v>372030</v>
      </c>
    </row>
    <row r="1445" spans="1:6" ht="14.5" x14ac:dyDescent="0.2">
      <c r="A1445" s="1452" t="s">
        <v>1840</v>
      </c>
      <c r="B1445" s="1452" t="s">
        <v>1866</v>
      </c>
      <c r="C1445" s="1452" t="s">
        <v>1838</v>
      </c>
      <c r="D1445" s="1452" t="s">
        <v>1865</v>
      </c>
      <c r="E1445" s="1451" t="s">
        <v>6468</v>
      </c>
      <c r="F1445" s="1452">
        <v>372048</v>
      </c>
    </row>
    <row r="1446" spans="1:6" ht="14.5" x14ac:dyDescent="0.2">
      <c r="A1446" s="1452" t="s">
        <v>1840</v>
      </c>
      <c r="B1446" s="1452" t="s">
        <v>1864</v>
      </c>
      <c r="C1446" s="1452" t="s">
        <v>1838</v>
      </c>
      <c r="D1446" s="1452" t="s">
        <v>1863</v>
      </c>
      <c r="E1446" s="1451" t="s">
        <v>6469</v>
      </c>
      <c r="F1446" s="1452">
        <v>372056</v>
      </c>
    </row>
    <row r="1447" spans="1:6" ht="14.5" x14ac:dyDescent="0.2">
      <c r="A1447" s="1452" t="s">
        <v>1840</v>
      </c>
      <c r="B1447" s="1452" t="s">
        <v>1862</v>
      </c>
      <c r="C1447" s="1452" t="s">
        <v>1838</v>
      </c>
      <c r="D1447" s="1452" t="s">
        <v>1861</v>
      </c>
      <c r="E1447" s="1451" t="s">
        <v>6470</v>
      </c>
      <c r="F1447" s="1452">
        <v>372064</v>
      </c>
    </row>
    <row r="1448" spans="1:6" ht="14.5" x14ac:dyDescent="0.2">
      <c r="A1448" s="1452" t="s">
        <v>1840</v>
      </c>
      <c r="B1448" s="1452" t="s">
        <v>1860</v>
      </c>
      <c r="C1448" s="1452" t="s">
        <v>1838</v>
      </c>
      <c r="D1448" s="1452" t="s">
        <v>1859</v>
      </c>
      <c r="E1448" s="1451" t="s">
        <v>6471</v>
      </c>
      <c r="F1448" s="1452">
        <v>372072</v>
      </c>
    </row>
    <row r="1449" spans="1:6" ht="14.5" x14ac:dyDescent="0.2">
      <c r="A1449" s="1452" t="s">
        <v>1840</v>
      </c>
      <c r="B1449" s="1452" t="s">
        <v>1858</v>
      </c>
      <c r="C1449" s="1452" t="s">
        <v>1838</v>
      </c>
      <c r="D1449" s="1452" t="s">
        <v>1857</v>
      </c>
      <c r="E1449" s="1451" t="s">
        <v>6472</v>
      </c>
      <c r="F1449" s="1452">
        <v>372081</v>
      </c>
    </row>
    <row r="1450" spans="1:6" ht="14.5" x14ac:dyDescent="0.2">
      <c r="A1450" s="1452" t="s">
        <v>1840</v>
      </c>
      <c r="B1450" s="1452" t="s">
        <v>1856</v>
      </c>
      <c r="C1450" s="1452" t="s">
        <v>1838</v>
      </c>
      <c r="D1450" s="1452" t="s">
        <v>1855</v>
      </c>
      <c r="E1450" s="1451" t="s">
        <v>6473</v>
      </c>
      <c r="F1450" s="1452">
        <v>373222</v>
      </c>
    </row>
    <row r="1451" spans="1:6" ht="14.5" x14ac:dyDescent="0.2">
      <c r="A1451" s="1452" t="s">
        <v>1840</v>
      </c>
      <c r="B1451" s="1452" t="s">
        <v>1854</v>
      </c>
      <c r="C1451" s="1452" t="s">
        <v>1838</v>
      </c>
      <c r="D1451" s="1452" t="s">
        <v>1853</v>
      </c>
      <c r="E1451" s="1451" t="s">
        <v>6474</v>
      </c>
      <c r="F1451" s="1452">
        <v>373249</v>
      </c>
    </row>
    <row r="1452" spans="1:6" ht="14.5" x14ac:dyDescent="0.2">
      <c r="A1452" s="1452" t="s">
        <v>1840</v>
      </c>
      <c r="B1452" s="1452" t="s">
        <v>1852</v>
      </c>
      <c r="C1452" s="1452" t="s">
        <v>1838</v>
      </c>
      <c r="D1452" s="1452" t="s">
        <v>1851</v>
      </c>
      <c r="E1452" s="1451" t="s">
        <v>6475</v>
      </c>
      <c r="F1452" s="1452">
        <v>373419</v>
      </c>
    </row>
    <row r="1453" spans="1:6" ht="14.5" x14ac:dyDescent="0.2">
      <c r="A1453" s="1452" t="s">
        <v>1840</v>
      </c>
      <c r="B1453" s="1452" t="s">
        <v>1850</v>
      </c>
      <c r="C1453" s="1452" t="s">
        <v>1838</v>
      </c>
      <c r="D1453" s="1452" t="s">
        <v>1849</v>
      </c>
      <c r="E1453" s="1451" t="s">
        <v>6476</v>
      </c>
      <c r="F1453" s="1452">
        <v>373648</v>
      </c>
    </row>
    <row r="1454" spans="1:6" ht="14.5" x14ac:dyDescent="0.2">
      <c r="A1454" s="1452" t="s">
        <v>1840</v>
      </c>
      <c r="B1454" s="1452" t="s">
        <v>1848</v>
      </c>
      <c r="C1454" s="1452" t="s">
        <v>1838</v>
      </c>
      <c r="D1454" s="1452" t="s">
        <v>1847</v>
      </c>
      <c r="E1454" s="1451" t="s">
        <v>6477</v>
      </c>
      <c r="F1454" s="1452">
        <v>373869</v>
      </c>
    </row>
    <row r="1455" spans="1:6" ht="14.5" x14ac:dyDescent="0.2">
      <c r="A1455" s="1452" t="s">
        <v>1840</v>
      </c>
      <c r="B1455" s="1452" t="s">
        <v>1846</v>
      </c>
      <c r="C1455" s="1452" t="s">
        <v>1838</v>
      </c>
      <c r="D1455" s="1452" t="s">
        <v>1845</v>
      </c>
      <c r="E1455" s="1451" t="s">
        <v>6478</v>
      </c>
      <c r="F1455" s="1452">
        <v>373877</v>
      </c>
    </row>
    <row r="1456" spans="1:6" ht="14.5" x14ac:dyDescent="0.2">
      <c r="A1456" s="1452" t="s">
        <v>1840</v>
      </c>
      <c r="B1456" s="1452" t="s">
        <v>1844</v>
      </c>
      <c r="C1456" s="1452" t="s">
        <v>1838</v>
      </c>
      <c r="D1456" s="1452" t="s">
        <v>1843</v>
      </c>
      <c r="E1456" s="1451" t="s">
        <v>6479</v>
      </c>
      <c r="F1456" s="1452">
        <v>374032</v>
      </c>
    </row>
    <row r="1457" spans="1:6" ht="14.5" x14ac:dyDescent="0.2">
      <c r="A1457" s="1452" t="s">
        <v>1840</v>
      </c>
      <c r="B1457" s="1452" t="s">
        <v>1842</v>
      </c>
      <c r="C1457" s="1452" t="s">
        <v>1838</v>
      </c>
      <c r="D1457" s="1452" t="s">
        <v>1841</v>
      </c>
      <c r="E1457" s="1451" t="s">
        <v>6480</v>
      </c>
      <c r="F1457" s="1452">
        <v>374041</v>
      </c>
    </row>
    <row r="1458" spans="1:6" ht="14.5" x14ac:dyDescent="0.2">
      <c r="A1458" s="1452" t="s">
        <v>1840</v>
      </c>
      <c r="B1458" s="1452" t="s">
        <v>1839</v>
      </c>
      <c r="C1458" s="1452" t="s">
        <v>1838</v>
      </c>
      <c r="D1458" s="1452" t="s">
        <v>1837</v>
      </c>
      <c r="E1458" s="1451" t="s">
        <v>6481</v>
      </c>
      <c r="F1458" s="1452">
        <v>374067</v>
      </c>
    </row>
    <row r="1459" spans="1:6" ht="14.5" x14ac:dyDescent="0.2">
      <c r="A1459" s="1449" t="s">
        <v>1799</v>
      </c>
      <c r="B1459" s="1450"/>
      <c r="C1459" s="1450" t="s">
        <v>1797</v>
      </c>
      <c r="D1459" s="1450"/>
      <c r="E1459" s="1451" t="s">
        <v>1799</v>
      </c>
      <c r="F1459" s="1449">
        <v>380008</v>
      </c>
    </row>
    <row r="1460" spans="1:6" ht="14.5" x14ac:dyDescent="0.2">
      <c r="A1460" s="1452" t="s">
        <v>1799</v>
      </c>
      <c r="B1460" s="1452" t="s">
        <v>1836</v>
      </c>
      <c r="C1460" s="1452" t="s">
        <v>1797</v>
      </c>
      <c r="D1460" s="1452" t="s">
        <v>1835</v>
      </c>
      <c r="E1460" s="1451" t="s">
        <v>6482</v>
      </c>
      <c r="F1460" s="1452">
        <v>382019</v>
      </c>
    </row>
    <row r="1461" spans="1:6" ht="14.5" x14ac:dyDescent="0.2">
      <c r="A1461" s="1452" t="s">
        <v>1799</v>
      </c>
      <c r="B1461" s="1452" t="s">
        <v>1834</v>
      </c>
      <c r="C1461" s="1452" t="s">
        <v>1797</v>
      </c>
      <c r="D1461" s="1452" t="s">
        <v>1833</v>
      </c>
      <c r="E1461" s="1451" t="s">
        <v>6483</v>
      </c>
      <c r="F1461" s="1452">
        <v>382027</v>
      </c>
    </row>
    <row r="1462" spans="1:6" ht="14.5" x14ac:dyDescent="0.2">
      <c r="A1462" s="1452" t="s">
        <v>1799</v>
      </c>
      <c r="B1462" s="1452" t="s">
        <v>1832</v>
      </c>
      <c r="C1462" s="1452" t="s">
        <v>1797</v>
      </c>
      <c r="D1462" s="1452" t="s">
        <v>1831</v>
      </c>
      <c r="E1462" s="1451" t="s">
        <v>6484</v>
      </c>
      <c r="F1462" s="1452">
        <v>382035</v>
      </c>
    </row>
    <row r="1463" spans="1:6" ht="14.5" x14ac:dyDescent="0.2">
      <c r="A1463" s="1452" t="s">
        <v>1799</v>
      </c>
      <c r="B1463" s="1452" t="s">
        <v>1830</v>
      </c>
      <c r="C1463" s="1452" t="s">
        <v>1797</v>
      </c>
      <c r="D1463" s="1452" t="s">
        <v>1829</v>
      </c>
      <c r="E1463" s="1451" t="s">
        <v>6485</v>
      </c>
      <c r="F1463" s="1452">
        <v>382043</v>
      </c>
    </row>
    <row r="1464" spans="1:6" ht="14.5" x14ac:dyDescent="0.2">
      <c r="A1464" s="1452" t="s">
        <v>1799</v>
      </c>
      <c r="B1464" s="1452" t="s">
        <v>1828</v>
      </c>
      <c r="C1464" s="1452" t="s">
        <v>1797</v>
      </c>
      <c r="D1464" s="1452" t="s">
        <v>1827</v>
      </c>
      <c r="E1464" s="1451" t="s">
        <v>6486</v>
      </c>
      <c r="F1464" s="1452">
        <v>382051</v>
      </c>
    </row>
    <row r="1465" spans="1:6" ht="14.5" x14ac:dyDescent="0.2">
      <c r="A1465" s="1452" t="s">
        <v>1799</v>
      </c>
      <c r="B1465" s="1452" t="s">
        <v>1826</v>
      </c>
      <c r="C1465" s="1452" t="s">
        <v>1797</v>
      </c>
      <c r="D1465" s="1452" t="s">
        <v>6487</v>
      </c>
      <c r="E1465" s="1451" t="s">
        <v>6488</v>
      </c>
      <c r="F1465" s="1452">
        <v>382060</v>
      </c>
    </row>
    <row r="1466" spans="1:6" ht="14.5" x14ac:dyDescent="0.2">
      <c r="A1466" s="1452" t="s">
        <v>1799</v>
      </c>
      <c r="B1466" s="1452" t="s">
        <v>1825</v>
      </c>
      <c r="C1466" s="1452" t="s">
        <v>1797</v>
      </c>
      <c r="D1466" s="1452" t="s">
        <v>1824</v>
      </c>
      <c r="E1466" s="1451" t="s">
        <v>6489</v>
      </c>
      <c r="F1466" s="1452">
        <v>382078</v>
      </c>
    </row>
    <row r="1467" spans="1:6" ht="14.5" x14ac:dyDescent="0.2">
      <c r="A1467" s="1452" t="s">
        <v>1799</v>
      </c>
      <c r="B1467" s="1452" t="s">
        <v>1823</v>
      </c>
      <c r="C1467" s="1452" t="s">
        <v>1797</v>
      </c>
      <c r="D1467" s="1452" t="s">
        <v>1822</v>
      </c>
      <c r="E1467" s="1451" t="s">
        <v>6490</v>
      </c>
      <c r="F1467" s="1452">
        <v>382108</v>
      </c>
    </row>
    <row r="1468" spans="1:6" ht="14.5" x14ac:dyDescent="0.2">
      <c r="A1468" s="1452" t="s">
        <v>1799</v>
      </c>
      <c r="B1468" s="1452" t="s">
        <v>1821</v>
      </c>
      <c r="C1468" s="1452" t="s">
        <v>1797</v>
      </c>
      <c r="D1468" s="1452" t="s">
        <v>1820</v>
      </c>
      <c r="E1468" s="1451" t="s">
        <v>6491</v>
      </c>
      <c r="F1468" s="1452">
        <v>382132</v>
      </c>
    </row>
    <row r="1469" spans="1:6" ht="14.5" x14ac:dyDescent="0.2">
      <c r="A1469" s="1452" t="s">
        <v>1799</v>
      </c>
      <c r="B1469" s="1452" t="s">
        <v>1819</v>
      </c>
      <c r="C1469" s="1452" t="s">
        <v>1797</v>
      </c>
      <c r="D1469" s="1452" t="s">
        <v>1818</v>
      </c>
      <c r="E1469" s="1451" t="s">
        <v>6492</v>
      </c>
      <c r="F1469" s="1452">
        <v>382141</v>
      </c>
    </row>
    <row r="1470" spans="1:6" ht="14.5" x14ac:dyDescent="0.2">
      <c r="A1470" s="1452" t="s">
        <v>1799</v>
      </c>
      <c r="B1470" s="1452" t="s">
        <v>1817</v>
      </c>
      <c r="C1470" s="1452" t="s">
        <v>1797</v>
      </c>
      <c r="D1470" s="1452" t="s">
        <v>1816</v>
      </c>
      <c r="E1470" s="1451" t="s">
        <v>6493</v>
      </c>
      <c r="F1470" s="1452">
        <v>382159</v>
      </c>
    </row>
    <row r="1471" spans="1:6" ht="14.5" x14ac:dyDescent="0.2">
      <c r="A1471" s="1452" t="s">
        <v>1799</v>
      </c>
      <c r="B1471" s="1452" t="s">
        <v>1815</v>
      </c>
      <c r="C1471" s="1452" t="s">
        <v>1797</v>
      </c>
      <c r="D1471" s="1452" t="s">
        <v>1814</v>
      </c>
      <c r="E1471" s="1451" t="s">
        <v>6494</v>
      </c>
      <c r="F1471" s="1452">
        <v>383562</v>
      </c>
    </row>
    <row r="1472" spans="1:6" ht="14.5" x14ac:dyDescent="0.2">
      <c r="A1472" s="1452" t="s">
        <v>1799</v>
      </c>
      <c r="B1472" s="1452" t="s">
        <v>1813</v>
      </c>
      <c r="C1472" s="1452" t="s">
        <v>1797</v>
      </c>
      <c r="D1472" s="1452" t="s">
        <v>1812</v>
      </c>
      <c r="E1472" s="1451" t="s">
        <v>6495</v>
      </c>
      <c r="F1472" s="1452">
        <v>383864</v>
      </c>
    </row>
    <row r="1473" spans="1:6" ht="14.5" x14ac:dyDescent="0.2">
      <c r="A1473" s="1452" t="s">
        <v>1799</v>
      </c>
      <c r="B1473" s="1452" t="s">
        <v>1811</v>
      </c>
      <c r="C1473" s="1452" t="s">
        <v>1797</v>
      </c>
      <c r="D1473" s="1452" t="s">
        <v>1810</v>
      </c>
      <c r="E1473" s="1451" t="s">
        <v>6496</v>
      </c>
      <c r="F1473" s="1452">
        <v>384011</v>
      </c>
    </row>
    <row r="1474" spans="1:6" ht="14.5" x14ac:dyDescent="0.2">
      <c r="A1474" s="1452" t="s">
        <v>1799</v>
      </c>
      <c r="B1474" s="1452" t="s">
        <v>1809</v>
      </c>
      <c r="C1474" s="1452" t="s">
        <v>1797</v>
      </c>
      <c r="D1474" s="1452" t="s">
        <v>1808</v>
      </c>
      <c r="E1474" s="1451" t="s">
        <v>6497</v>
      </c>
      <c r="F1474" s="1452">
        <v>384020</v>
      </c>
    </row>
    <row r="1475" spans="1:6" ht="14.5" x14ac:dyDescent="0.2">
      <c r="A1475" s="1452" t="s">
        <v>1799</v>
      </c>
      <c r="B1475" s="1452" t="s">
        <v>1807</v>
      </c>
      <c r="C1475" s="1452" t="s">
        <v>1797</v>
      </c>
      <c r="D1475" s="1452" t="s">
        <v>1806</v>
      </c>
      <c r="E1475" s="1451" t="s">
        <v>6498</v>
      </c>
      <c r="F1475" s="1452">
        <v>384224</v>
      </c>
    </row>
    <row r="1476" spans="1:6" ht="14.5" x14ac:dyDescent="0.2">
      <c r="A1476" s="1452" t="s">
        <v>1799</v>
      </c>
      <c r="B1476" s="1452" t="s">
        <v>1805</v>
      </c>
      <c r="C1476" s="1452" t="s">
        <v>1797</v>
      </c>
      <c r="D1476" s="1452" t="s">
        <v>1804</v>
      </c>
      <c r="E1476" s="1451" t="s">
        <v>6499</v>
      </c>
      <c r="F1476" s="1452">
        <v>384429</v>
      </c>
    </row>
    <row r="1477" spans="1:6" ht="14.5" x14ac:dyDescent="0.2">
      <c r="A1477" s="1452" t="s">
        <v>1799</v>
      </c>
      <c r="B1477" s="1452" t="s">
        <v>1803</v>
      </c>
      <c r="C1477" s="1452" t="s">
        <v>1797</v>
      </c>
      <c r="D1477" s="1452" t="s">
        <v>1802</v>
      </c>
      <c r="E1477" s="1451" t="s">
        <v>6500</v>
      </c>
      <c r="F1477" s="1452">
        <v>384844</v>
      </c>
    </row>
    <row r="1478" spans="1:6" ht="14.5" x14ac:dyDescent="0.2">
      <c r="A1478" s="1452" t="s">
        <v>1799</v>
      </c>
      <c r="B1478" s="1452" t="s">
        <v>1801</v>
      </c>
      <c r="C1478" s="1452" t="s">
        <v>1797</v>
      </c>
      <c r="D1478" s="1452" t="s">
        <v>1800</v>
      </c>
      <c r="E1478" s="1451" t="s">
        <v>6501</v>
      </c>
      <c r="F1478" s="1452">
        <v>384887</v>
      </c>
    </row>
    <row r="1479" spans="1:6" ht="14.5" x14ac:dyDescent="0.2">
      <c r="A1479" s="1452" t="s">
        <v>1799</v>
      </c>
      <c r="B1479" s="1452" t="s">
        <v>1798</v>
      </c>
      <c r="C1479" s="1452" t="s">
        <v>1797</v>
      </c>
      <c r="D1479" s="1452" t="s">
        <v>1796</v>
      </c>
      <c r="E1479" s="1451" t="s">
        <v>6502</v>
      </c>
      <c r="F1479" s="1452">
        <v>385069</v>
      </c>
    </row>
    <row r="1480" spans="1:6" ht="14.5" x14ac:dyDescent="0.2">
      <c r="A1480" s="1449" t="s">
        <v>1731</v>
      </c>
      <c r="B1480" s="1450"/>
      <c r="C1480" s="1450" t="s">
        <v>1729</v>
      </c>
      <c r="D1480" s="1450"/>
      <c r="E1480" s="1451" t="s">
        <v>1731</v>
      </c>
      <c r="F1480" s="1449">
        <v>390003</v>
      </c>
    </row>
    <row r="1481" spans="1:6" ht="14.5" x14ac:dyDescent="0.2">
      <c r="A1481" s="1452" t="s">
        <v>1731</v>
      </c>
      <c r="B1481" s="1452" t="s">
        <v>1795</v>
      </c>
      <c r="C1481" s="1452" t="s">
        <v>1729</v>
      </c>
      <c r="D1481" s="1452" t="s">
        <v>1794</v>
      </c>
      <c r="E1481" s="1451" t="s">
        <v>6503</v>
      </c>
      <c r="F1481" s="1452">
        <v>392014</v>
      </c>
    </row>
    <row r="1482" spans="1:6" ht="14.5" x14ac:dyDescent="0.2">
      <c r="A1482" s="1452" t="s">
        <v>1731</v>
      </c>
      <c r="B1482" s="1452" t="s">
        <v>1793</v>
      </c>
      <c r="C1482" s="1452" t="s">
        <v>1729</v>
      </c>
      <c r="D1482" s="1452" t="s">
        <v>1792</v>
      </c>
      <c r="E1482" s="1451" t="s">
        <v>6504</v>
      </c>
      <c r="F1482" s="1452">
        <v>392022</v>
      </c>
    </row>
    <row r="1483" spans="1:6" ht="14.5" x14ac:dyDescent="0.2">
      <c r="A1483" s="1452" t="s">
        <v>1731</v>
      </c>
      <c r="B1483" s="1452" t="s">
        <v>1791</v>
      </c>
      <c r="C1483" s="1452" t="s">
        <v>1729</v>
      </c>
      <c r="D1483" s="1452" t="s">
        <v>1790</v>
      </c>
      <c r="E1483" s="1451" t="s">
        <v>6505</v>
      </c>
      <c r="F1483" s="1452">
        <v>392031</v>
      </c>
    </row>
    <row r="1484" spans="1:6" ht="14.5" x14ac:dyDescent="0.2">
      <c r="A1484" s="1452" t="s">
        <v>1731</v>
      </c>
      <c r="B1484" s="1452" t="s">
        <v>1789</v>
      </c>
      <c r="C1484" s="1452" t="s">
        <v>1729</v>
      </c>
      <c r="D1484" s="1452" t="s">
        <v>1788</v>
      </c>
      <c r="E1484" s="1451" t="s">
        <v>6506</v>
      </c>
      <c r="F1484" s="1452">
        <v>392049</v>
      </c>
    </row>
    <row r="1485" spans="1:6" ht="14.5" x14ac:dyDescent="0.2">
      <c r="A1485" s="1452" t="s">
        <v>1731</v>
      </c>
      <c r="B1485" s="1452" t="s">
        <v>1787</v>
      </c>
      <c r="C1485" s="1452" t="s">
        <v>1729</v>
      </c>
      <c r="D1485" s="1452" t="s">
        <v>1786</v>
      </c>
      <c r="E1485" s="1451" t="s">
        <v>6507</v>
      </c>
      <c r="F1485" s="1452">
        <v>392057</v>
      </c>
    </row>
    <row r="1486" spans="1:6" ht="14.5" x14ac:dyDescent="0.2">
      <c r="A1486" s="1452" t="s">
        <v>1731</v>
      </c>
      <c r="B1486" s="1452" t="s">
        <v>1785</v>
      </c>
      <c r="C1486" s="1452" t="s">
        <v>1729</v>
      </c>
      <c r="D1486" s="1452" t="s">
        <v>1784</v>
      </c>
      <c r="E1486" s="1451" t="s">
        <v>6508</v>
      </c>
      <c r="F1486" s="1452">
        <v>392065</v>
      </c>
    </row>
    <row r="1487" spans="1:6" ht="14.5" x14ac:dyDescent="0.2">
      <c r="A1487" s="1452" t="s">
        <v>1731</v>
      </c>
      <c r="B1487" s="1452" t="s">
        <v>1783</v>
      </c>
      <c r="C1487" s="1452" t="s">
        <v>1729</v>
      </c>
      <c r="D1487" s="1452" t="s">
        <v>1782</v>
      </c>
      <c r="E1487" s="1451" t="s">
        <v>6509</v>
      </c>
      <c r="F1487" s="1452">
        <v>392081</v>
      </c>
    </row>
    <row r="1488" spans="1:6" ht="14.5" x14ac:dyDescent="0.2">
      <c r="A1488" s="1452" t="s">
        <v>1731</v>
      </c>
      <c r="B1488" s="1452" t="s">
        <v>1781</v>
      </c>
      <c r="C1488" s="1452" t="s">
        <v>1729</v>
      </c>
      <c r="D1488" s="1452" t="s">
        <v>1780</v>
      </c>
      <c r="E1488" s="1451" t="s">
        <v>6510</v>
      </c>
      <c r="F1488" s="1452">
        <v>392090</v>
      </c>
    </row>
    <row r="1489" spans="1:6" ht="14.5" x14ac:dyDescent="0.2">
      <c r="A1489" s="1452" t="s">
        <v>1731</v>
      </c>
      <c r="B1489" s="1452" t="s">
        <v>1779</v>
      </c>
      <c r="C1489" s="1452" t="s">
        <v>1729</v>
      </c>
      <c r="D1489" s="1452" t="s">
        <v>1778</v>
      </c>
      <c r="E1489" s="1451" t="s">
        <v>6511</v>
      </c>
      <c r="F1489" s="1452">
        <v>392103</v>
      </c>
    </row>
    <row r="1490" spans="1:6" ht="14.5" x14ac:dyDescent="0.2">
      <c r="A1490" s="1452" t="s">
        <v>1731</v>
      </c>
      <c r="B1490" s="1452" t="s">
        <v>1777</v>
      </c>
      <c r="C1490" s="1452" t="s">
        <v>1729</v>
      </c>
      <c r="D1490" s="1452" t="s">
        <v>1776</v>
      </c>
      <c r="E1490" s="1451" t="s">
        <v>6512</v>
      </c>
      <c r="F1490" s="1452">
        <v>392111</v>
      </c>
    </row>
    <row r="1491" spans="1:6" ht="14.5" x14ac:dyDescent="0.2">
      <c r="A1491" s="1452" t="s">
        <v>1731</v>
      </c>
      <c r="B1491" s="1452" t="s">
        <v>1775</v>
      </c>
      <c r="C1491" s="1452" t="s">
        <v>1729</v>
      </c>
      <c r="D1491" s="1452" t="s">
        <v>1774</v>
      </c>
      <c r="E1491" s="1451" t="s">
        <v>6513</v>
      </c>
      <c r="F1491" s="1452">
        <v>392120</v>
      </c>
    </row>
    <row r="1492" spans="1:6" ht="14.5" x14ac:dyDescent="0.2">
      <c r="A1492" s="1452" t="s">
        <v>1731</v>
      </c>
      <c r="B1492" s="1452" t="s">
        <v>1773</v>
      </c>
      <c r="C1492" s="1452" t="s">
        <v>1729</v>
      </c>
      <c r="D1492" s="1452" t="s">
        <v>1772</v>
      </c>
      <c r="E1492" s="1451" t="s">
        <v>6514</v>
      </c>
      <c r="F1492" s="1452">
        <v>393011</v>
      </c>
    </row>
    <row r="1493" spans="1:6" ht="14.5" x14ac:dyDescent="0.2">
      <c r="A1493" s="1452" t="s">
        <v>1731</v>
      </c>
      <c r="B1493" s="1452" t="s">
        <v>1771</v>
      </c>
      <c r="C1493" s="1452" t="s">
        <v>1729</v>
      </c>
      <c r="D1493" s="1452" t="s">
        <v>1770</v>
      </c>
      <c r="E1493" s="1451" t="s">
        <v>6515</v>
      </c>
      <c r="F1493" s="1452">
        <v>393029</v>
      </c>
    </row>
    <row r="1494" spans="1:6" ht="14.5" x14ac:dyDescent="0.2">
      <c r="A1494" s="1452" t="s">
        <v>1731</v>
      </c>
      <c r="B1494" s="1452" t="s">
        <v>1769</v>
      </c>
      <c r="C1494" s="1452" t="s">
        <v>1729</v>
      </c>
      <c r="D1494" s="1452" t="s">
        <v>1768</v>
      </c>
      <c r="E1494" s="1451" t="s">
        <v>6516</v>
      </c>
      <c r="F1494" s="1452">
        <v>393037</v>
      </c>
    </row>
    <row r="1495" spans="1:6" ht="14.5" x14ac:dyDescent="0.2">
      <c r="A1495" s="1452" t="s">
        <v>1731</v>
      </c>
      <c r="B1495" s="1452" t="s">
        <v>1767</v>
      </c>
      <c r="C1495" s="1452" t="s">
        <v>1729</v>
      </c>
      <c r="D1495" s="1452" t="s">
        <v>1766</v>
      </c>
      <c r="E1495" s="1451" t="s">
        <v>6517</v>
      </c>
      <c r="F1495" s="1452">
        <v>393045</v>
      </c>
    </row>
    <row r="1496" spans="1:6" ht="14.5" x14ac:dyDescent="0.2">
      <c r="A1496" s="1452" t="s">
        <v>1731</v>
      </c>
      <c r="B1496" s="1452" t="s">
        <v>1765</v>
      </c>
      <c r="C1496" s="1452" t="s">
        <v>1729</v>
      </c>
      <c r="D1496" s="1452" t="s">
        <v>1764</v>
      </c>
      <c r="E1496" s="1451" t="s">
        <v>6518</v>
      </c>
      <c r="F1496" s="1452">
        <v>393053</v>
      </c>
    </row>
    <row r="1497" spans="1:6" ht="14.5" x14ac:dyDescent="0.2">
      <c r="A1497" s="1452" t="s">
        <v>1731</v>
      </c>
      <c r="B1497" s="1452" t="s">
        <v>1763</v>
      </c>
      <c r="C1497" s="1452" t="s">
        <v>1729</v>
      </c>
      <c r="D1497" s="1452" t="s">
        <v>1762</v>
      </c>
      <c r="E1497" s="1451" t="s">
        <v>6519</v>
      </c>
      <c r="F1497" s="1452">
        <v>393061</v>
      </c>
    </row>
    <row r="1498" spans="1:6" ht="14.5" x14ac:dyDescent="0.2">
      <c r="A1498" s="1452" t="s">
        <v>1731</v>
      </c>
      <c r="B1498" s="1452" t="s">
        <v>1761</v>
      </c>
      <c r="C1498" s="1452" t="s">
        <v>1729</v>
      </c>
      <c r="D1498" s="1452" t="s">
        <v>1760</v>
      </c>
      <c r="E1498" s="1451" t="s">
        <v>6520</v>
      </c>
      <c r="F1498" s="1452">
        <v>393070</v>
      </c>
    </row>
    <row r="1499" spans="1:6" ht="14.5" x14ac:dyDescent="0.2">
      <c r="A1499" s="1452" t="s">
        <v>1731</v>
      </c>
      <c r="B1499" s="1452" t="s">
        <v>1759</v>
      </c>
      <c r="C1499" s="1452" t="s">
        <v>1729</v>
      </c>
      <c r="D1499" s="1452" t="s">
        <v>1758</v>
      </c>
      <c r="E1499" s="1451" t="s">
        <v>6521</v>
      </c>
      <c r="F1499" s="1452">
        <v>393410</v>
      </c>
    </row>
    <row r="1500" spans="1:6" ht="14.5" x14ac:dyDescent="0.2">
      <c r="A1500" s="1452" t="s">
        <v>1731</v>
      </c>
      <c r="B1500" s="1452" t="s">
        <v>1757</v>
      </c>
      <c r="C1500" s="1452" t="s">
        <v>1729</v>
      </c>
      <c r="D1500" s="1452" t="s">
        <v>1756</v>
      </c>
      <c r="E1500" s="1451" t="s">
        <v>6522</v>
      </c>
      <c r="F1500" s="1452">
        <v>393444</v>
      </c>
    </row>
    <row r="1501" spans="1:6" ht="14.5" x14ac:dyDescent="0.2">
      <c r="A1501" s="1452" t="s">
        <v>1731</v>
      </c>
      <c r="B1501" s="1452" t="s">
        <v>1755</v>
      </c>
      <c r="C1501" s="1452" t="s">
        <v>1729</v>
      </c>
      <c r="D1501" s="1452" t="s">
        <v>1754</v>
      </c>
      <c r="E1501" s="1451" t="s">
        <v>6523</v>
      </c>
      <c r="F1501" s="1452">
        <v>393631</v>
      </c>
    </row>
    <row r="1502" spans="1:6" ht="14.5" x14ac:dyDescent="0.2">
      <c r="A1502" s="1452" t="s">
        <v>1731</v>
      </c>
      <c r="B1502" s="1452" t="s">
        <v>1753</v>
      </c>
      <c r="C1502" s="1452" t="s">
        <v>1729</v>
      </c>
      <c r="D1502" s="1452" t="s">
        <v>1752</v>
      </c>
      <c r="E1502" s="1451" t="s">
        <v>6524</v>
      </c>
      <c r="F1502" s="1452">
        <v>393649</v>
      </c>
    </row>
    <row r="1503" spans="1:6" ht="14.5" x14ac:dyDescent="0.2">
      <c r="A1503" s="1452" t="s">
        <v>1731</v>
      </c>
      <c r="B1503" s="1452" t="s">
        <v>1751</v>
      </c>
      <c r="C1503" s="1452" t="s">
        <v>1729</v>
      </c>
      <c r="D1503" s="1452" t="s">
        <v>1750</v>
      </c>
      <c r="E1503" s="1451" t="s">
        <v>6525</v>
      </c>
      <c r="F1503" s="1452">
        <v>393860</v>
      </c>
    </row>
    <row r="1504" spans="1:6" ht="14.5" x14ac:dyDescent="0.2">
      <c r="A1504" s="1452" t="s">
        <v>1731</v>
      </c>
      <c r="B1504" s="1452" t="s">
        <v>1749</v>
      </c>
      <c r="C1504" s="1452" t="s">
        <v>1729</v>
      </c>
      <c r="D1504" s="1452" t="s">
        <v>6526</v>
      </c>
      <c r="E1504" s="1451" t="s">
        <v>6527</v>
      </c>
      <c r="F1504" s="1452">
        <v>393878</v>
      </c>
    </row>
    <row r="1505" spans="1:6" ht="14.5" x14ac:dyDescent="0.2">
      <c r="A1505" s="1452" t="s">
        <v>1731</v>
      </c>
      <c r="B1505" s="1452" t="s">
        <v>1748</v>
      </c>
      <c r="C1505" s="1452" t="s">
        <v>1729</v>
      </c>
      <c r="D1505" s="1452" t="s">
        <v>1747</v>
      </c>
      <c r="E1505" s="1451" t="s">
        <v>6528</v>
      </c>
      <c r="F1505" s="1452">
        <v>394017</v>
      </c>
    </row>
    <row r="1506" spans="1:6" ht="14.5" x14ac:dyDescent="0.2">
      <c r="A1506" s="1452" t="s">
        <v>1731</v>
      </c>
      <c r="B1506" s="1452" t="s">
        <v>1746</v>
      </c>
      <c r="C1506" s="1452" t="s">
        <v>1729</v>
      </c>
      <c r="D1506" s="1452" t="s">
        <v>1745</v>
      </c>
      <c r="E1506" s="1451" t="s">
        <v>6529</v>
      </c>
      <c r="F1506" s="1452">
        <v>394025</v>
      </c>
    </row>
    <row r="1507" spans="1:6" ht="14.5" x14ac:dyDescent="0.2">
      <c r="A1507" s="1452" t="s">
        <v>1731</v>
      </c>
      <c r="B1507" s="1452" t="s">
        <v>1744</v>
      </c>
      <c r="C1507" s="1452" t="s">
        <v>1729</v>
      </c>
      <c r="D1507" s="1452" t="s">
        <v>1743</v>
      </c>
      <c r="E1507" s="1451" t="s">
        <v>6530</v>
      </c>
      <c r="F1507" s="1452">
        <v>394033</v>
      </c>
    </row>
    <row r="1508" spans="1:6" ht="14.5" x14ac:dyDescent="0.2">
      <c r="A1508" s="1452" t="s">
        <v>1731</v>
      </c>
      <c r="B1508" s="1452" t="s">
        <v>1742</v>
      </c>
      <c r="C1508" s="1452" t="s">
        <v>1729</v>
      </c>
      <c r="D1508" s="1452" t="s">
        <v>1741</v>
      </c>
      <c r="E1508" s="1451" t="s">
        <v>6531</v>
      </c>
      <c r="F1508" s="1452">
        <v>394050</v>
      </c>
    </row>
    <row r="1509" spans="1:6" ht="14.5" x14ac:dyDescent="0.2">
      <c r="A1509" s="1452" t="s">
        <v>1731</v>
      </c>
      <c r="B1509" s="1452" t="s">
        <v>1740</v>
      </c>
      <c r="C1509" s="1452" t="s">
        <v>1729</v>
      </c>
      <c r="D1509" s="1452" t="s">
        <v>1739</v>
      </c>
      <c r="E1509" s="1451" t="s">
        <v>6532</v>
      </c>
      <c r="F1509" s="1452">
        <v>394106</v>
      </c>
    </row>
    <row r="1510" spans="1:6" ht="14.5" x14ac:dyDescent="0.2">
      <c r="A1510" s="1452" t="s">
        <v>1731</v>
      </c>
      <c r="B1510" s="1452" t="s">
        <v>1738</v>
      </c>
      <c r="C1510" s="1452" t="s">
        <v>1729</v>
      </c>
      <c r="D1510" s="1452" t="s">
        <v>1357</v>
      </c>
      <c r="E1510" s="1451" t="s">
        <v>6533</v>
      </c>
      <c r="F1510" s="1452">
        <v>394114</v>
      </c>
    </row>
    <row r="1511" spans="1:6" ht="14.5" x14ac:dyDescent="0.2">
      <c r="A1511" s="1452" t="s">
        <v>1731</v>
      </c>
      <c r="B1511" s="1452" t="s">
        <v>1737</v>
      </c>
      <c r="C1511" s="1452" t="s">
        <v>1729</v>
      </c>
      <c r="D1511" s="1452" t="s">
        <v>1736</v>
      </c>
      <c r="E1511" s="1451" t="s">
        <v>6534</v>
      </c>
      <c r="F1511" s="1452">
        <v>394122</v>
      </c>
    </row>
    <row r="1512" spans="1:6" ht="14.5" x14ac:dyDescent="0.2">
      <c r="A1512" s="1452" t="s">
        <v>1731</v>
      </c>
      <c r="B1512" s="1452" t="s">
        <v>1735</v>
      </c>
      <c r="C1512" s="1452" t="s">
        <v>1729</v>
      </c>
      <c r="D1512" s="1452" t="s">
        <v>1734</v>
      </c>
      <c r="E1512" s="1451" t="s">
        <v>6535</v>
      </c>
      <c r="F1512" s="1452">
        <v>394246</v>
      </c>
    </row>
    <row r="1513" spans="1:6" ht="14.5" x14ac:dyDescent="0.2">
      <c r="A1513" s="1452" t="s">
        <v>1731</v>
      </c>
      <c r="B1513" s="1452" t="s">
        <v>1733</v>
      </c>
      <c r="C1513" s="1452" t="s">
        <v>1729</v>
      </c>
      <c r="D1513" s="1452" t="s">
        <v>1732</v>
      </c>
      <c r="E1513" s="1451" t="s">
        <v>6536</v>
      </c>
      <c r="F1513" s="1452">
        <v>394271</v>
      </c>
    </row>
    <row r="1514" spans="1:6" ht="14.5" x14ac:dyDescent="0.2">
      <c r="A1514" s="1452" t="s">
        <v>1731</v>
      </c>
      <c r="B1514" s="1452" t="s">
        <v>1730</v>
      </c>
      <c r="C1514" s="1452" t="s">
        <v>1729</v>
      </c>
      <c r="D1514" s="1452" t="s">
        <v>1728</v>
      </c>
      <c r="E1514" s="1451" t="s">
        <v>6537</v>
      </c>
      <c r="F1514" s="1452">
        <v>394289</v>
      </c>
    </row>
    <row r="1515" spans="1:6" ht="14.5" x14ac:dyDescent="0.2">
      <c r="A1515" s="1449" t="s">
        <v>1612</v>
      </c>
      <c r="B1515" s="1450"/>
      <c r="C1515" s="1450" t="s">
        <v>1610</v>
      </c>
      <c r="D1515" s="1450"/>
      <c r="E1515" s="1451" t="s">
        <v>1612</v>
      </c>
      <c r="F1515" s="1449">
        <v>400009</v>
      </c>
    </row>
    <row r="1516" spans="1:6" ht="14.5" x14ac:dyDescent="0.2">
      <c r="A1516" s="1452" t="s">
        <v>1612</v>
      </c>
      <c r="B1516" s="1452" t="s">
        <v>1727</v>
      </c>
      <c r="C1516" s="1452" t="s">
        <v>1610</v>
      </c>
      <c r="D1516" s="1452" t="s">
        <v>6538</v>
      </c>
      <c r="E1516" s="1451" t="s">
        <v>6539</v>
      </c>
      <c r="F1516" s="1452">
        <v>401005</v>
      </c>
    </row>
    <row r="1517" spans="1:6" ht="14.5" x14ac:dyDescent="0.2">
      <c r="A1517" s="1452" t="s">
        <v>1612</v>
      </c>
      <c r="B1517" s="1452" t="s">
        <v>1726</v>
      </c>
      <c r="C1517" s="1452" t="s">
        <v>1610</v>
      </c>
      <c r="D1517" s="1452" t="s">
        <v>1725</v>
      </c>
      <c r="E1517" s="1451" t="s">
        <v>6540</v>
      </c>
      <c r="F1517" s="1452">
        <v>401307</v>
      </c>
    </row>
    <row r="1518" spans="1:6" ht="14.5" x14ac:dyDescent="0.2">
      <c r="A1518" s="1452" t="s">
        <v>1612</v>
      </c>
      <c r="B1518" s="1452" t="s">
        <v>1724</v>
      </c>
      <c r="C1518" s="1452" t="s">
        <v>1610</v>
      </c>
      <c r="D1518" s="1452" t="s">
        <v>1723</v>
      </c>
      <c r="E1518" s="1451" t="s">
        <v>6541</v>
      </c>
      <c r="F1518" s="1452">
        <v>402028</v>
      </c>
    </row>
    <row r="1519" spans="1:6" ht="14.5" x14ac:dyDescent="0.2">
      <c r="A1519" s="1452" t="s">
        <v>1612</v>
      </c>
      <c r="B1519" s="1452" t="s">
        <v>1722</v>
      </c>
      <c r="C1519" s="1452" t="s">
        <v>1610</v>
      </c>
      <c r="D1519" s="1452" t="s">
        <v>1721</v>
      </c>
      <c r="E1519" s="1451" t="s">
        <v>6542</v>
      </c>
      <c r="F1519" s="1452">
        <v>402036</v>
      </c>
    </row>
    <row r="1520" spans="1:6" ht="14.5" x14ac:dyDescent="0.2">
      <c r="A1520" s="1452" t="s">
        <v>1612</v>
      </c>
      <c r="B1520" s="1452" t="s">
        <v>1720</v>
      </c>
      <c r="C1520" s="1452" t="s">
        <v>1610</v>
      </c>
      <c r="D1520" s="1452" t="s">
        <v>1719</v>
      </c>
      <c r="E1520" s="1451" t="s">
        <v>6543</v>
      </c>
      <c r="F1520" s="1452">
        <v>402044</v>
      </c>
    </row>
    <row r="1521" spans="1:6" ht="14.5" x14ac:dyDescent="0.2">
      <c r="A1521" s="1452" t="s">
        <v>1612</v>
      </c>
      <c r="B1521" s="1452" t="s">
        <v>1718</v>
      </c>
      <c r="C1521" s="1452" t="s">
        <v>1610</v>
      </c>
      <c r="D1521" s="1452" t="s">
        <v>1717</v>
      </c>
      <c r="E1521" s="1451" t="s">
        <v>6544</v>
      </c>
      <c r="F1521" s="1452">
        <v>402052</v>
      </c>
    </row>
    <row r="1522" spans="1:6" ht="14.5" x14ac:dyDescent="0.2">
      <c r="A1522" s="1452" t="s">
        <v>1612</v>
      </c>
      <c r="B1522" s="1452" t="s">
        <v>1716</v>
      </c>
      <c r="C1522" s="1452" t="s">
        <v>1610</v>
      </c>
      <c r="D1522" s="1452" t="s">
        <v>1715</v>
      </c>
      <c r="E1522" s="1451" t="s">
        <v>6545</v>
      </c>
      <c r="F1522" s="1452">
        <v>402061</v>
      </c>
    </row>
    <row r="1523" spans="1:6" ht="14.5" x14ac:dyDescent="0.2">
      <c r="A1523" s="1452" t="s">
        <v>1612</v>
      </c>
      <c r="B1523" s="1452" t="s">
        <v>1714</v>
      </c>
      <c r="C1523" s="1452" t="s">
        <v>1610</v>
      </c>
      <c r="D1523" s="1452" t="s">
        <v>1713</v>
      </c>
      <c r="E1523" s="1451" t="s">
        <v>6546</v>
      </c>
      <c r="F1523" s="1452">
        <v>402079</v>
      </c>
    </row>
    <row r="1524" spans="1:6" ht="14.5" x14ac:dyDescent="0.2">
      <c r="A1524" s="1452" t="s">
        <v>1612</v>
      </c>
      <c r="B1524" s="1452" t="s">
        <v>1712</v>
      </c>
      <c r="C1524" s="1452" t="s">
        <v>1610</v>
      </c>
      <c r="D1524" s="1452" t="s">
        <v>1711</v>
      </c>
      <c r="E1524" s="1451" t="s">
        <v>6547</v>
      </c>
      <c r="F1524" s="1452">
        <v>402109</v>
      </c>
    </row>
    <row r="1525" spans="1:6" ht="14.5" x14ac:dyDescent="0.2">
      <c r="A1525" s="1452" t="s">
        <v>1612</v>
      </c>
      <c r="B1525" s="1452" t="s">
        <v>1710</v>
      </c>
      <c r="C1525" s="1452" t="s">
        <v>1610</v>
      </c>
      <c r="D1525" s="1452" t="s">
        <v>1709</v>
      </c>
      <c r="E1525" s="1451" t="s">
        <v>6548</v>
      </c>
      <c r="F1525" s="1452">
        <v>402117</v>
      </c>
    </row>
    <row r="1526" spans="1:6" ht="14.5" x14ac:dyDescent="0.2">
      <c r="A1526" s="1452" t="s">
        <v>1612</v>
      </c>
      <c r="B1526" s="1452" t="s">
        <v>1708</v>
      </c>
      <c r="C1526" s="1452" t="s">
        <v>1610</v>
      </c>
      <c r="D1526" s="1452" t="s">
        <v>1707</v>
      </c>
      <c r="E1526" s="1451" t="s">
        <v>6549</v>
      </c>
      <c r="F1526" s="1452">
        <v>402125</v>
      </c>
    </row>
    <row r="1527" spans="1:6" ht="14.5" x14ac:dyDescent="0.2">
      <c r="A1527" s="1452" t="s">
        <v>1612</v>
      </c>
      <c r="B1527" s="1452" t="s">
        <v>1706</v>
      </c>
      <c r="C1527" s="1452" t="s">
        <v>1610</v>
      </c>
      <c r="D1527" s="1452" t="s">
        <v>1705</v>
      </c>
      <c r="E1527" s="1451" t="s">
        <v>6550</v>
      </c>
      <c r="F1527" s="1452">
        <v>402133</v>
      </c>
    </row>
    <row r="1528" spans="1:6" ht="14.5" x14ac:dyDescent="0.2">
      <c r="A1528" s="1452" t="s">
        <v>1612</v>
      </c>
      <c r="B1528" s="1452" t="s">
        <v>1704</v>
      </c>
      <c r="C1528" s="1452" t="s">
        <v>1610</v>
      </c>
      <c r="D1528" s="1452" t="s">
        <v>1703</v>
      </c>
      <c r="E1528" s="1451" t="s">
        <v>6551</v>
      </c>
      <c r="F1528" s="1452">
        <v>402141</v>
      </c>
    </row>
    <row r="1529" spans="1:6" ht="14.5" x14ac:dyDescent="0.2">
      <c r="A1529" s="1452" t="s">
        <v>1612</v>
      </c>
      <c r="B1529" s="1452" t="s">
        <v>1702</v>
      </c>
      <c r="C1529" s="1452" t="s">
        <v>1610</v>
      </c>
      <c r="D1529" s="1452" t="s">
        <v>1701</v>
      </c>
      <c r="E1529" s="1451" t="s">
        <v>6552</v>
      </c>
      <c r="F1529" s="1452">
        <v>402150</v>
      </c>
    </row>
    <row r="1530" spans="1:6" ht="14.5" x14ac:dyDescent="0.2">
      <c r="A1530" s="1452" t="s">
        <v>1612</v>
      </c>
      <c r="B1530" s="1452" t="s">
        <v>1700</v>
      </c>
      <c r="C1530" s="1452" t="s">
        <v>1610</v>
      </c>
      <c r="D1530" s="1452" t="s">
        <v>1699</v>
      </c>
      <c r="E1530" s="1451" t="s">
        <v>6553</v>
      </c>
      <c r="F1530" s="1452">
        <v>402168</v>
      </c>
    </row>
    <row r="1531" spans="1:6" ht="14.5" x14ac:dyDescent="0.2">
      <c r="A1531" s="1452" t="s">
        <v>1612</v>
      </c>
      <c r="B1531" s="1452" t="s">
        <v>1698</v>
      </c>
      <c r="C1531" s="1452" t="s">
        <v>1610</v>
      </c>
      <c r="D1531" s="1452" t="s">
        <v>1697</v>
      </c>
      <c r="E1531" s="1451" t="s">
        <v>6554</v>
      </c>
      <c r="F1531" s="1452">
        <v>402176</v>
      </c>
    </row>
    <row r="1532" spans="1:6" ht="14.5" x14ac:dyDescent="0.2">
      <c r="A1532" s="1452" t="s">
        <v>1612</v>
      </c>
      <c r="B1532" s="1452" t="s">
        <v>1696</v>
      </c>
      <c r="C1532" s="1452" t="s">
        <v>1610</v>
      </c>
      <c r="D1532" s="1452" t="s">
        <v>1695</v>
      </c>
      <c r="E1532" s="1451" t="s">
        <v>6555</v>
      </c>
      <c r="F1532" s="1452">
        <v>402184</v>
      </c>
    </row>
    <row r="1533" spans="1:6" ht="14.5" x14ac:dyDescent="0.2">
      <c r="A1533" s="1452" t="s">
        <v>1612</v>
      </c>
      <c r="B1533" s="1452" t="s">
        <v>1694</v>
      </c>
      <c r="C1533" s="1452" t="s">
        <v>1610</v>
      </c>
      <c r="D1533" s="1452" t="s">
        <v>1693</v>
      </c>
      <c r="E1533" s="1451" t="s">
        <v>6556</v>
      </c>
      <c r="F1533" s="1452">
        <v>402192</v>
      </c>
    </row>
    <row r="1534" spans="1:6" ht="14.5" x14ac:dyDescent="0.2">
      <c r="A1534" s="1452" t="s">
        <v>1612</v>
      </c>
      <c r="B1534" s="1452" t="s">
        <v>1692</v>
      </c>
      <c r="C1534" s="1452" t="s">
        <v>1610</v>
      </c>
      <c r="D1534" s="1452" t="s">
        <v>1691</v>
      </c>
      <c r="E1534" s="1451" t="s">
        <v>6557</v>
      </c>
      <c r="F1534" s="1452">
        <v>402206</v>
      </c>
    </row>
    <row r="1535" spans="1:6" ht="14.5" x14ac:dyDescent="0.2">
      <c r="A1535" s="1452" t="s">
        <v>1612</v>
      </c>
      <c r="B1535" s="1452" t="s">
        <v>1690</v>
      </c>
      <c r="C1535" s="1452" t="s">
        <v>1610</v>
      </c>
      <c r="D1535" s="1452" t="s">
        <v>1689</v>
      </c>
      <c r="E1535" s="1451" t="s">
        <v>6558</v>
      </c>
      <c r="F1535" s="1452">
        <v>402214</v>
      </c>
    </row>
    <row r="1536" spans="1:6" ht="14.5" x14ac:dyDescent="0.2">
      <c r="A1536" s="1452" t="s">
        <v>1612</v>
      </c>
      <c r="B1536" s="1452" t="s">
        <v>1688</v>
      </c>
      <c r="C1536" s="1452" t="s">
        <v>1610</v>
      </c>
      <c r="D1536" s="1452" t="s">
        <v>1687</v>
      </c>
      <c r="E1536" s="1451" t="s">
        <v>6559</v>
      </c>
      <c r="F1536" s="1452">
        <v>402231</v>
      </c>
    </row>
    <row r="1537" spans="1:6" ht="14.5" x14ac:dyDescent="0.2">
      <c r="A1537" s="1452" t="s">
        <v>1612</v>
      </c>
      <c r="B1537" s="1452" t="s">
        <v>1686</v>
      </c>
      <c r="C1537" s="1452" t="s">
        <v>1610</v>
      </c>
      <c r="D1537" s="1452" t="s">
        <v>1685</v>
      </c>
      <c r="E1537" s="1451" t="s">
        <v>6560</v>
      </c>
      <c r="F1537" s="1452">
        <v>402249</v>
      </c>
    </row>
    <row r="1538" spans="1:6" ht="14.5" x14ac:dyDescent="0.2">
      <c r="A1538" s="1452" t="s">
        <v>1612</v>
      </c>
      <c r="B1538" s="1452" t="s">
        <v>1684</v>
      </c>
      <c r="C1538" s="1452" t="s">
        <v>1610</v>
      </c>
      <c r="D1538" s="1452" t="s">
        <v>1683</v>
      </c>
      <c r="E1538" s="1451" t="s">
        <v>6561</v>
      </c>
      <c r="F1538" s="1452">
        <v>402257</v>
      </c>
    </row>
    <row r="1539" spans="1:6" ht="14.5" x14ac:dyDescent="0.2">
      <c r="A1539" s="1452" t="s">
        <v>1612</v>
      </c>
      <c r="B1539" s="1452" t="s">
        <v>1682</v>
      </c>
      <c r="C1539" s="1452" t="s">
        <v>1610</v>
      </c>
      <c r="D1539" s="1452" t="s">
        <v>1681</v>
      </c>
      <c r="E1539" s="1451" t="s">
        <v>6562</v>
      </c>
      <c r="F1539" s="1452">
        <v>402265</v>
      </c>
    </row>
    <row r="1540" spans="1:6" ht="14.5" x14ac:dyDescent="0.2">
      <c r="A1540" s="1452" t="s">
        <v>1612</v>
      </c>
      <c r="B1540" s="1452" t="s">
        <v>1680</v>
      </c>
      <c r="C1540" s="1452" t="s">
        <v>1610</v>
      </c>
      <c r="D1540" s="1452" t="s">
        <v>1679</v>
      </c>
      <c r="E1540" s="1451" t="s">
        <v>6563</v>
      </c>
      <c r="F1540" s="1452">
        <v>402273</v>
      </c>
    </row>
    <row r="1541" spans="1:6" ht="14.5" x14ac:dyDescent="0.2">
      <c r="A1541" s="1452" t="s">
        <v>1612</v>
      </c>
      <c r="B1541" s="1452" t="s">
        <v>1678</v>
      </c>
      <c r="C1541" s="1452" t="s">
        <v>1610</v>
      </c>
      <c r="D1541" s="1452" t="s">
        <v>1677</v>
      </c>
      <c r="E1541" s="1451" t="s">
        <v>6564</v>
      </c>
      <c r="F1541" s="1452">
        <v>402281</v>
      </c>
    </row>
    <row r="1542" spans="1:6" ht="14.5" x14ac:dyDescent="0.2">
      <c r="A1542" s="1452" t="s">
        <v>1612</v>
      </c>
      <c r="B1542" s="1452" t="s">
        <v>1676</v>
      </c>
      <c r="C1542" s="1452" t="s">
        <v>1610</v>
      </c>
      <c r="D1542" s="1452" t="s">
        <v>1675</v>
      </c>
      <c r="E1542" s="1451" t="s">
        <v>6565</v>
      </c>
      <c r="F1542" s="1452">
        <v>402290</v>
      </c>
    </row>
    <row r="1543" spans="1:6" ht="14.5" x14ac:dyDescent="0.2">
      <c r="A1543" s="1452" t="s">
        <v>1612</v>
      </c>
      <c r="B1543" s="1452" t="s">
        <v>1674</v>
      </c>
      <c r="C1543" s="1452" t="s">
        <v>1610</v>
      </c>
      <c r="D1543" s="1452" t="s">
        <v>1673</v>
      </c>
      <c r="E1543" s="1451" t="s">
        <v>6566</v>
      </c>
      <c r="F1543" s="1452">
        <v>402303</v>
      </c>
    </row>
    <row r="1544" spans="1:6" ht="14.5" x14ac:dyDescent="0.2">
      <c r="A1544" s="1452" t="s">
        <v>1612</v>
      </c>
      <c r="B1544" s="1452" t="s">
        <v>6567</v>
      </c>
      <c r="C1544" s="1452" t="s">
        <v>1610</v>
      </c>
      <c r="D1544" s="1452" t="s">
        <v>6568</v>
      </c>
      <c r="E1544" s="1451" t="s">
        <v>6569</v>
      </c>
      <c r="F1544" s="1452">
        <v>402311</v>
      </c>
    </row>
    <row r="1545" spans="1:6" ht="14.5" x14ac:dyDescent="0.2">
      <c r="A1545" s="1452" t="s">
        <v>1612</v>
      </c>
      <c r="B1545" s="1452" t="s">
        <v>1672</v>
      </c>
      <c r="C1545" s="1452" t="s">
        <v>1610</v>
      </c>
      <c r="D1545" s="1452" t="s">
        <v>1671</v>
      </c>
      <c r="E1545" s="1451" t="s">
        <v>6570</v>
      </c>
      <c r="F1545" s="1452">
        <v>403415</v>
      </c>
    </row>
    <row r="1546" spans="1:6" ht="14.5" x14ac:dyDescent="0.2">
      <c r="A1546" s="1452" t="s">
        <v>1612</v>
      </c>
      <c r="B1546" s="1452" t="s">
        <v>1670</v>
      </c>
      <c r="C1546" s="1452" t="s">
        <v>1610</v>
      </c>
      <c r="D1546" s="1452" t="s">
        <v>1669</v>
      </c>
      <c r="E1546" s="1451" t="s">
        <v>6571</v>
      </c>
      <c r="F1546" s="1452">
        <v>403423</v>
      </c>
    </row>
    <row r="1547" spans="1:6" ht="14.5" x14ac:dyDescent="0.2">
      <c r="A1547" s="1452" t="s">
        <v>1612</v>
      </c>
      <c r="B1547" s="1452" t="s">
        <v>1668</v>
      </c>
      <c r="C1547" s="1452" t="s">
        <v>1610</v>
      </c>
      <c r="D1547" s="1452" t="s">
        <v>1667</v>
      </c>
      <c r="E1547" s="1451" t="s">
        <v>6572</v>
      </c>
      <c r="F1547" s="1452">
        <v>403431</v>
      </c>
    </row>
    <row r="1548" spans="1:6" ht="14.5" x14ac:dyDescent="0.2">
      <c r="A1548" s="1452" t="s">
        <v>1612</v>
      </c>
      <c r="B1548" s="1452" t="s">
        <v>1666</v>
      </c>
      <c r="C1548" s="1452" t="s">
        <v>1610</v>
      </c>
      <c r="D1548" s="1452" t="s">
        <v>1665</v>
      </c>
      <c r="E1548" s="1451" t="s">
        <v>6573</v>
      </c>
      <c r="F1548" s="1452">
        <v>403440</v>
      </c>
    </row>
    <row r="1549" spans="1:6" ht="14.5" x14ac:dyDescent="0.2">
      <c r="A1549" s="1452" t="s">
        <v>1612</v>
      </c>
      <c r="B1549" s="1452" t="s">
        <v>1664</v>
      </c>
      <c r="C1549" s="1452" t="s">
        <v>1610</v>
      </c>
      <c r="D1549" s="1452" t="s">
        <v>1663</v>
      </c>
      <c r="E1549" s="1451" t="s">
        <v>6574</v>
      </c>
      <c r="F1549" s="1452">
        <v>403458</v>
      </c>
    </row>
    <row r="1550" spans="1:6" ht="14.5" x14ac:dyDescent="0.2">
      <c r="A1550" s="1452" t="s">
        <v>1612</v>
      </c>
      <c r="B1550" s="1452" t="s">
        <v>1662</v>
      </c>
      <c r="C1550" s="1452" t="s">
        <v>1610</v>
      </c>
      <c r="D1550" s="1452" t="s">
        <v>1661</v>
      </c>
      <c r="E1550" s="1451" t="s">
        <v>6575</v>
      </c>
      <c r="F1550" s="1452">
        <v>403482</v>
      </c>
    </row>
    <row r="1551" spans="1:6" ht="14.5" x14ac:dyDescent="0.2">
      <c r="A1551" s="1452" t="s">
        <v>1612</v>
      </c>
      <c r="B1551" s="1452" t="s">
        <v>1660</v>
      </c>
      <c r="C1551" s="1452" t="s">
        <v>1610</v>
      </c>
      <c r="D1551" s="1452" t="s">
        <v>1659</v>
      </c>
      <c r="E1551" s="1451" t="s">
        <v>6576</v>
      </c>
      <c r="F1551" s="1452">
        <v>403491</v>
      </c>
    </row>
    <row r="1552" spans="1:6" ht="14.5" x14ac:dyDescent="0.2">
      <c r="A1552" s="1452" t="s">
        <v>1612</v>
      </c>
      <c r="B1552" s="1452" t="s">
        <v>1658</v>
      </c>
      <c r="C1552" s="1452" t="s">
        <v>1610</v>
      </c>
      <c r="D1552" s="1452" t="s">
        <v>1657</v>
      </c>
      <c r="E1552" s="1451" t="s">
        <v>6577</v>
      </c>
      <c r="F1552" s="1452">
        <v>403814</v>
      </c>
    </row>
    <row r="1553" spans="1:6" ht="14.5" x14ac:dyDescent="0.2">
      <c r="A1553" s="1452" t="s">
        <v>1612</v>
      </c>
      <c r="B1553" s="1452" t="s">
        <v>1656</v>
      </c>
      <c r="C1553" s="1452" t="s">
        <v>1610</v>
      </c>
      <c r="D1553" s="1452" t="s">
        <v>1655</v>
      </c>
      <c r="E1553" s="1451" t="s">
        <v>6578</v>
      </c>
      <c r="F1553" s="1452">
        <v>403822</v>
      </c>
    </row>
    <row r="1554" spans="1:6" ht="14.5" x14ac:dyDescent="0.2">
      <c r="A1554" s="1452" t="s">
        <v>1612</v>
      </c>
      <c r="B1554" s="1452" t="s">
        <v>1654</v>
      </c>
      <c r="C1554" s="1452" t="s">
        <v>1610</v>
      </c>
      <c r="D1554" s="1452" t="s">
        <v>1653</v>
      </c>
      <c r="E1554" s="1451" t="s">
        <v>6579</v>
      </c>
      <c r="F1554" s="1452">
        <v>403831</v>
      </c>
    </row>
    <row r="1555" spans="1:6" ht="14.5" x14ac:dyDescent="0.2">
      <c r="A1555" s="1452" t="s">
        <v>1612</v>
      </c>
      <c r="B1555" s="1452" t="s">
        <v>1652</v>
      </c>
      <c r="C1555" s="1452" t="s">
        <v>1610</v>
      </c>
      <c r="D1555" s="1452" t="s">
        <v>1651</v>
      </c>
      <c r="E1555" s="1451" t="s">
        <v>6580</v>
      </c>
      <c r="F1555" s="1452">
        <v>403849</v>
      </c>
    </row>
    <row r="1556" spans="1:6" ht="14.5" x14ac:dyDescent="0.2">
      <c r="A1556" s="1452" t="s">
        <v>1612</v>
      </c>
      <c r="B1556" s="1452" t="s">
        <v>1650</v>
      </c>
      <c r="C1556" s="1452" t="s">
        <v>1610</v>
      </c>
      <c r="D1556" s="1452" t="s">
        <v>1649</v>
      </c>
      <c r="E1556" s="1451" t="s">
        <v>6581</v>
      </c>
      <c r="F1556" s="1452">
        <v>404012</v>
      </c>
    </row>
    <row r="1557" spans="1:6" ht="14.5" x14ac:dyDescent="0.2">
      <c r="A1557" s="1452" t="s">
        <v>1612</v>
      </c>
      <c r="B1557" s="1452" t="s">
        <v>1648</v>
      </c>
      <c r="C1557" s="1452" t="s">
        <v>1610</v>
      </c>
      <c r="D1557" s="1452" t="s">
        <v>1647</v>
      </c>
      <c r="E1557" s="1451" t="s">
        <v>6582</v>
      </c>
      <c r="F1557" s="1452">
        <v>404021</v>
      </c>
    </row>
    <row r="1558" spans="1:6" ht="14.5" x14ac:dyDescent="0.2">
      <c r="A1558" s="1452" t="s">
        <v>1612</v>
      </c>
      <c r="B1558" s="1452" t="s">
        <v>1646</v>
      </c>
      <c r="C1558" s="1452" t="s">
        <v>1610</v>
      </c>
      <c r="D1558" s="1452" t="s">
        <v>1645</v>
      </c>
      <c r="E1558" s="1451" t="s">
        <v>6583</v>
      </c>
      <c r="F1558" s="1452">
        <v>404217</v>
      </c>
    </row>
    <row r="1559" spans="1:6" ht="14.5" x14ac:dyDescent="0.2">
      <c r="A1559" s="1452" t="s">
        <v>1612</v>
      </c>
      <c r="B1559" s="1452" t="s">
        <v>1644</v>
      </c>
      <c r="C1559" s="1452" t="s">
        <v>1610</v>
      </c>
      <c r="D1559" s="1452" t="s">
        <v>1643</v>
      </c>
      <c r="E1559" s="1451" t="s">
        <v>6584</v>
      </c>
      <c r="F1559" s="1452">
        <v>404471</v>
      </c>
    </row>
    <row r="1560" spans="1:6" ht="14.5" x14ac:dyDescent="0.2">
      <c r="A1560" s="1452" t="s">
        <v>1612</v>
      </c>
      <c r="B1560" s="1452" t="s">
        <v>1642</v>
      </c>
      <c r="C1560" s="1452" t="s">
        <v>1610</v>
      </c>
      <c r="D1560" s="1452" t="s">
        <v>1641</v>
      </c>
      <c r="E1560" s="1451" t="s">
        <v>6585</v>
      </c>
      <c r="F1560" s="1452">
        <v>404489</v>
      </c>
    </row>
    <row r="1561" spans="1:6" ht="14.5" x14ac:dyDescent="0.2">
      <c r="A1561" s="1452" t="s">
        <v>1612</v>
      </c>
      <c r="B1561" s="1452" t="s">
        <v>1640</v>
      </c>
      <c r="C1561" s="1452" t="s">
        <v>1610</v>
      </c>
      <c r="D1561" s="1452" t="s">
        <v>1639</v>
      </c>
      <c r="E1561" s="1451" t="s">
        <v>6586</v>
      </c>
      <c r="F1561" s="1452">
        <v>405035</v>
      </c>
    </row>
    <row r="1562" spans="1:6" ht="14.5" x14ac:dyDescent="0.2">
      <c r="A1562" s="1452" t="s">
        <v>1612</v>
      </c>
      <c r="B1562" s="1452" t="s">
        <v>1638</v>
      </c>
      <c r="C1562" s="1452" t="s">
        <v>1610</v>
      </c>
      <c r="D1562" s="1452" t="s">
        <v>1637</v>
      </c>
      <c r="E1562" s="1451" t="s">
        <v>6587</v>
      </c>
      <c r="F1562" s="1452">
        <v>405221</v>
      </c>
    </row>
    <row r="1563" spans="1:6" ht="14.5" x14ac:dyDescent="0.2">
      <c r="A1563" s="1452" t="s">
        <v>1612</v>
      </c>
      <c r="B1563" s="1452" t="s">
        <v>1636</v>
      </c>
      <c r="C1563" s="1452" t="s">
        <v>1610</v>
      </c>
      <c r="D1563" s="1452" t="s">
        <v>1635</v>
      </c>
      <c r="E1563" s="1451" t="s">
        <v>6588</v>
      </c>
      <c r="F1563" s="1452">
        <v>405442</v>
      </c>
    </row>
    <row r="1564" spans="1:6" ht="14.5" x14ac:dyDescent="0.2">
      <c r="A1564" s="1452" t="s">
        <v>1612</v>
      </c>
      <c r="B1564" s="1452" t="s">
        <v>1634</v>
      </c>
      <c r="C1564" s="1452" t="s">
        <v>1610</v>
      </c>
      <c r="D1564" s="1452" t="s">
        <v>1633</v>
      </c>
      <c r="E1564" s="1451" t="s">
        <v>6589</v>
      </c>
      <c r="F1564" s="1452">
        <v>406015</v>
      </c>
    </row>
    <row r="1565" spans="1:6" ht="14.5" x14ac:dyDescent="0.2">
      <c r="A1565" s="1452" t="s">
        <v>1612</v>
      </c>
      <c r="B1565" s="1452" t="s">
        <v>1632</v>
      </c>
      <c r="C1565" s="1452" t="s">
        <v>1610</v>
      </c>
      <c r="D1565" s="1452" t="s">
        <v>1631</v>
      </c>
      <c r="E1565" s="1451" t="s">
        <v>6590</v>
      </c>
      <c r="F1565" s="1452">
        <v>406023</v>
      </c>
    </row>
    <row r="1566" spans="1:6" ht="14.5" x14ac:dyDescent="0.2">
      <c r="A1566" s="1452" t="s">
        <v>1612</v>
      </c>
      <c r="B1566" s="1452" t="s">
        <v>1630</v>
      </c>
      <c r="C1566" s="1452" t="s">
        <v>1610</v>
      </c>
      <c r="D1566" s="1452" t="s">
        <v>1629</v>
      </c>
      <c r="E1566" s="1451" t="s">
        <v>6591</v>
      </c>
      <c r="F1566" s="1452">
        <v>406040</v>
      </c>
    </row>
    <row r="1567" spans="1:6" ht="14.5" x14ac:dyDescent="0.2">
      <c r="A1567" s="1452" t="s">
        <v>1612</v>
      </c>
      <c r="B1567" s="1452" t="s">
        <v>1628</v>
      </c>
      <c r="C1567" s="1452" t="s">
        <v>1610</v>
      </c>
      <c r="D1567" s="1452" t="s">
        <v>1627</v>
      </c>
      <c r="E1567" s="1451" t="s">
        <v>6592</v>
      </c>
      <c r="F1567" s="1452">
        <v>406058</v>
      </c>
    </row>
    <row r="1568" spans="1:6" ht="14.5" x14ac:dyDescent="0.2">
      <c r="A1568" s="1452" t="s">
        <v>1612</v>
      </c>
      <c r="B1568" s="1452" t="s">
        <v>1626</v>
      </c>
      <c r="C1568" s="1452" t="s">
        <v>1610</v>
      </c>
      <c r="D1568" s="1452" t="s">
        <v>1625</v>
      </c>
      <c r="E1568" s="1451" t="s">
        <v>6593</v>
      </c>
      <c r="F1568" s="1452">
        <v>406082</v>
      </c>
    </row>
    <row r="1569" spans="1:6" ht="14.5" x14ac:dyDescent="0.2">
      <c r="A1569" s="1452" t="s">
        <v>1612</v>
      </c>
      <c r="B1569" s="1452" t="s">
        <v>1624</v>
      </c>
      <c r="C1569" s="1452" t="s">
        <v>1610</v>
      </c>
      <c r="D1569" s="1452" t="s">
        <v>1623</v>
      </c>
      <c r="E1569" s="1451" t="s">
        <v>6594</v>
      </c>
      <c r="F1569" s="1452">
        <v>406091</v>
      </c>
    </row>
    <row r="1570" spans="1:6" ht="14.5" x14ac:dyDescent="0.2">
      <c r="A1570" s="1452" t="s">
        <v>1612</v>
      </c>
      <c r="B1570" s="1452" t="s">
        <v>1622</v>
      </c>
      <c r="C1570" s="1452" t="s">
        <v>1610</v>
      </c>
      <c r="D1570" s="1452" t="s">
        <v>1621</v>
      </c>
      <c r="E1570" s="1451" t="s">
        <v>6595</v>
      </c>
      <c r="F1570" s="1452">
        <v>406104</v>
      </c>
    </row>
    <row r="1571" spans="1:6" ht="14.5" x14ac:dyDescent="0.2">
      <c r="A1571" s="1452" t="s">
        <v>1612</v>
      </c>
      <c r="B1571" s="1452" t="s">
        <v>1620</v>
      </c>
      <c r="C1571" s="1452" t="s">
        <v>1610</v>
      </c>
      <c r="D1571" s="1452" t="s">
        <v>1619</v>
      </c>
      <c r="E1571" s="1451" t="s">
        <v>6596</v>
      </c>
      <c r="F1571" s="1452">
        <v>406210</v>
      </c>
    </row>
    <row r="1572" spans="1:6" ht="14.5" x14ac:dyDescent="0.2">
      <c r="A1572" s="1452" t="s">
        <v>1612</v>
      </c>
      <c r="B1572" s="1452" t="s">
        <v>1618</v>
      </c>
      <c r="C1572" s="1452" t="s">
        <v>1610</v>
      </c>
      <c r="D1572" s="1452" t="s">
        <v>1617</v>
      </c>
      <c r="E1572" s="1451" t="s">
        <v>6597</v>
      </c>
      <c r="F1572" s="1452">
        <v>406252</v>
      </c>
    </row>
    <row r="1573" spans="1:6" ht="14.5" x14ac:dyDescent="0.2">
      <c r="A1573" s="1452" t="s">
        <v>1612</v>
      </c>
      <c r="B1573" s="1452" t="s">
        <v>1616</v>
      </c>
      <c r="C1573" s="1452" t="s">
        <v>1610</v>
      </c>
      <c r="D1573" s="1452" t="s">
        <v>1615</v>
      </c>
      <c r="E1573" s="1451" t="s">
        <v>6598</v>
      </c>
      <c r="F1573" s="1452">
        <v>406422</v>
      </c>
    </row>
    <row r="1574" spans="1:6" ht="14.5" x14ac:dyDescent="0.2">
      <c r="A1574" s="1452" t="s">
        <v>1612</v>
      </c>
      <c r="B1574" s="1452" t="s">
        <v>1614</v>
      </c>
      <c r="C1574" s="1452" t="s">
        <v>1610</v>
      </c>
      <c r="D1574" s="1452" t="s">
        <v>1613</v>
      </c>
      <c r="E1574" s="1451" t="s">
        <v>6599</v>
      </c>
      <c r="F1574" s="1452">
        <v>406465</v>
      </c>
    </row>
    <row r="1575" spans="1:6" ht="14.5" x14ac:dyDescent="0.2">
      <c r="A1575" s="1452" t="s">
        <v>1612</v>
      </c>
      <c r="B1575" s="1452" t="s">
        <v>1611</v>
      </c>
      <c r="C1575" s="1452" t="s">
        <v>1610</v>
      </c>
      <c r="D1575" s="1452" t="s">
        <v>1609</v>
      </c>
      <c r="E1575" s="1451" t="s">
        <v>6600</v>
      </c>
      <c r="F1575" s="1452">
        <v>406473</v>
      </c>
    </row>
    <row r="1576" spans="1:6" ht="14.5" x14ac:dyDescent="0.2">
      <c r="A1576" s="1449" t="s">
        <v>1570</v>
      </c>
      <c r="B1576" s="1450"/>
      <c r="C1576" s="1450" t="s">
        <v>1568</v>
      </c>
      <c r="D1576" s="1450"/>
      <c r="E1576" s="1451" t="s">
        <v>1570</v>
      </c>
      <c r="F1576" s="1449">
        <v>410004</v>
      </c>
    </row>
    <row r="1577" spans="1:6" ht="14.5" x14ac:dyDescent="0.2">
      <c r="A1577" s="1452" t="s">
        <v>1570</v>
      </c>
      <c r="B1577" s="1452" t="s">
        <v>1608</v>
      </c>
      <c r="C1577" s="1452" t="s">
        <v>1568</v>
      </c>
      <c r="D1577" s="1452" t="s">
        <v>1607</v>
      </c>
      <c r="E1577" s="1451" t="s">
        <v>6601</v>
      </c>
      <c r="F1577" s="1452">
        <v>412015</v>
      </c>
    </row>
    <row r="1578" spans="1:6" ht="14.5" x14ac:dyDescent="0.2">
      <c r="A1578" s="1452" t="s">
        <v>1570</v>
      </c>
      <c r="B1578" s="1452" t="s">
        <v>1606</v>
      </c>
      <c r="C1578" s="1452" t="s">
        <v>1568</v>
      </c>
      <c r="D1578" s="1452" t="s">
        <v>1605</v>
      </c>
      <c r="E1578" s="1451" t="s">
        <v>6602</v>
      </c>
      <c r="F1578" s="1452">
        <v>412023</v>
      </c>
    </row>
    <row r="1579" spans="1:6" ht="14.5" x14ac:dyDescent="0.2">
      <c r="A1579" s="1452" t="s">
        <v>1570</v>
      </c>
      <c r="B1579" s="1452" t="s">
        <v>1604</v>
      </c>
      <c r="C1579" s="1452" t="s">
        <v>1568</v>
      </c>
      <c r="D1579" s="1452" t="s">
        <v>1603</v>
      </c>
      <c r="E1579" s="1451" t="s">
        <v>6603</v>
      </c>
      <c r="F1579" s="1452">
        <v>412031</v>
      </c>
    </row>
    <row r="1580" spans="1:6" ht="14.5" x14ac:dyDescent="0.2">
      <c r="A1580" s="1452" t="s">
        <v>1570</v>
      </c>
      <c r="B1580" s="1452" t="s">
        <v>1602</v>
      </c>
      <c r="C1580" s="1452" t="s">
        <v>1568</v>
      </c>
      <c r="D1580" s="1452" t="s">
        <v>1601</v>
      </c>
      <c r="E1580" s="1451" t="s">
        <v>6604</v>
      </c>
      <c r="F1580" s="1452">
        <v>412040</v>
      </c>
    </row>
    <row r="1581" spans="1:6" ht="14.5" x14ac:dyDescent="0.2">
      <c r="A1581" s="1452" t="s">
        <v>1570</v>
      </c>
      <c r="B1581" s="1452" t="s">
        <v>1600</v>
      </c>
      <c r="C1581" s="1452" t="s">
        <v>1568</v>
      </c>
      <c r="D1581" s="1452" t="s">
        <v>1599</v>
      </c>
      <c r="E1581" s="1451" t="s">
        <v>6605</v>
      </c>
      <c r="F1581" s="1452">
        <v>412058</v>
      </c>
    </row>
    <row r="1582" spans="1:6" ht="14.5" x14ac:dyDescent="0.2">
      <c r="A1582" s="1452" t="s">
        <v>1570</v>
      </c>
      <c r="B1582" s="1452" t="s">
        <v>1598</v>
      </c>
      <c r="C1582" s="1452" t="s">
        <v>1568</v>
      </c>
      <c r="D1582" s="1452" t="s">
        <v>1597</v>
      </c>
      <c r="E1582" s="1451" t="s">
        <v>6606</v>
      </c>
      <c r="F1582" s="1452">
        <v>412066</v>
      </c>
    </row>
    <row r="1583" spans="1:6" ht="14.5" x14ac:dyDescent="0.2">
      <c r="A1583" s="1452" t="s">
        <v>1570</v>
      </c>
      <c r="B1583" s="1452" t="s">
        <v>1596</v>
      </c>
      <c r="C1583" s="1452" t="s">
        <v>1568</v>
      </c>
      <c r="D1583" s="1452" t="s">
        <v>1595</v>
      </c>
      <c r="E1583" s="1451" t="s">
        <v>6607</v>
      </c>
      <c r="F1583" s="1452">
        <v>412074</v>
      </c>
    </row>
    <row r="1584" spans="1:6" ht="14.5" x14ac:dyDescent="0.2">
      <c r="A1584" s="1452" t="s">
        <v>1570</v>
      </c>
      <c r="B1584" s="1452" t="s">
        <v>1594</v>
      </c>
      <c r="C1584" s="1452" t="s">
        <v>1568</v>
      </c>
      <c r="D1584" s="1452" t="s">
        <v>1593</v>
      </c>
      <c r="E1584" s="1451" t="s">
        <v>6608</v>
      </c>
      <c r="F1584" s="1452">
        <v>412082</v>
      </c>
    </row>
    <row r="1585" spans="1:6" ht="14.5" x14ac:dyDescent="0.2">
      <c r="A1585" s="1452" t="s">
        <v>1570</v>
      </c>
      <c r="B1585" s="1452" t="s">
        <v>1592</v>
      </c>
      <c r="C1585" s="1452" t="s">
        <v>1568</v>
      </c>
      <c r="D1585" s="1452" t="s">
        <v>1591</v>
      </c>
      <c r="E1585" s="1451" t="s">
        <v>6609</v>
      </c>
      <c r="F1585" s="1452">
        <v>412091</v>
      </c>
    </row>
    <row r="1586" spans="1:6" ht="14.5" x14ac:dyDescent="0.2">
      <c r="A1586" s="1452" t="s">
        <v>1570</v>
      </c>
      <c r="B1586" s="1452" t="s">
        <v>1590</v>
      </c>
      <c r="C1586" s="1452" t="s">
        <v>1568</v>
      </c>
      <c r="D1586" s="1452" t="s">
        <v>1589</v>
      </c>
      <c r="E1586" s="1451" t="s">
        <v>6610</v>
      </c>
      <c r="F1586" s="1452">
        <v>412104</v>
      </c>
    </row>
    <row r="1587" spans="1:6" ht="14.5" x14ac:dyDescent="0.2">
      <c r="A1587" s="1452" t="s">
        <v>1570</v>
      </c>
      <c r="B1587" s="1452" t="s">
        <v>1588</v>
      </c>
      <c r="C1587" s="1452" t="s">
        <v>1568</v>
      </c>
      <c r="D1587" s="1452" t="s">
        <v>1587</v>
      </c>
      <c r="E1587" s="1451" t="s">
        <v>6611</v>
      </c>
      <c r="F1587" s="1452">
        <v>413275</v>
      </c>
    </row>
    <row r="1588" spans="1:6" ht="14.5" x14ac:dyDescent="0.2">
      <c r="A1588" s="1452" t="s">
        <v>1570</v>
      </c>
      <c r="B1588" s="1452" t="s">
        <v>1586</v>
      </c>
      <c r="C1588" s="1452" t="s">
        <v>1568</v>
      </c>
      <c r="D1588" s="1452" t="s">
        <v>1585</v>
      </c>
      <c r="E1588" s="1451" t="s">
        <v>6612</v>
      </c>
      <c r="F1588" s="1452">
        <v>413411</v>
      </c>
    </row>
    <row r="1589" spans="1:6" ht="14.5" x14ac:dyDescent="0.2">
      <c r="A1589" s="1452" t="s">
        <v>1570</v>
      </c>
      <c r="B1589" s="1452" t="s">
        <v>1584</v>
      </c>
      <c r="C1589" s="1452" t="s">
        <v>1568</v>
      </c>
      <c r="D1589" s="1452" t="s">
        <v>1583</v>
      </c>
      <c r="E1589" s="1451" t="s">
        <v>6613</v>
      </c>
      <c r="F1589" s="1452">
        <v>413453</v>
      </c>
    </row>
    <row r="1590" spans="1:6" ht="14.5" x14ac:dyDescent="0.2">
      <c r="A1590" s="1452" t="s">
        <v>1570</v>
      </c>
      <c r="B1590" s="1452" t="s">
        <v>1582</v>
      </c>
      <c r="C1590" s="1452" t="s">
        <v>1568</v>
      </c>
      <c r="D1590" s="1452" t="s">
        <v>1581</v>
      </c>
      <c r="E1590" s="1451" t="s">
        <v>6614</v>
      </c>
      <c r="F1590" s="1452">
        <v>413461</v>
      </c>
    </row>
    <row r="1591" spans="1:6" ht="14.5" x14ac:dyDescent="0.2">
      <c r="A1591" s="1452" t="s">
        <v>1570</v>
      </c>
      <c r="B1591" s="1452" t="s">
        <v>1580</v>
      </c>
      <c r="C1591" s="1452" t="s">
        <v>1568</v>
      </c>
      <c r="D1591" s="1452" t="s">
        <v>1579</v>
      </c>
      <c r="E1591" s="1451" t="s">
        <v>6615</v>
      </c>
      <c r="F1591" s="1452">
        <v>413879</v>
      </c>
    </row>
    <row r="1592" spans="1:6" ht="14.5" x14ac:dyDescent="0.2">
      <c r="A1592" s="1452" t="s">
        <v>1570</v>
      </c>
      <c r="B1592" s="1452" t="s">
        <v>1578</v>
      </c>
      <c r="C1592" s="1452" t="s">
        <v>1568</v>
      </c>
      <c r="D1592" s="1452" t="s">
        <v>1577</v>
      </c>
      <c r="E1592" s="1451" t="s">
        <v>6616</v>
      </c>
      <c r="F1592" s="1452">
        <v>414018</v>
      </c>
    </row>
    <row r="1593" spans="1:6" ht="14.5" x14ac:dyDescent="0.2">
      <c r="A1593" s="1452" t="s">
        <v>1570</v>
      </c>
      <c r="B1593" s="1452" t="s">
        <v>1576</v>
      </c>
      <c r="C1593" s="1452" t="s">
        <v>1568</v>
      </c>
      <c r="D1593" s="1452" t="s">
        <v>1575</v>
      </c>
      <c r="E1593" s="1451" t="s">
        <v>6617</v>
      </c>
      <c r="F1593" s="1452">
        <v>414239</v>
      </c>
    </row>
    <row r="1594" spans="1:6" ht="14.5" x14ac:dyDescent="0.2">
      <c r="A1594" s="1452" t="s">
        <v>1570</v>
      </c>
      <c r="B1594" s="1452" t="s">
        <v>1574</v>
      </c>
      <c r="C1594" s="1452" t="s">
        <v>1568</v>
      </c>
      <c r="D1594" s="1452" t="s">
        <v>1573</v>
      </c>
      <c r="E1594" s="1451" t="s">
        <v>6618</v>
      </c>
      <c r="F1594" s="1452">
        <v>414247</v>
      </c>
    </row>
    <row r="1595" spans="1:6" ht="14.5" x14ac:dyDescent="0.2">
      <c r="A1595" s="1452" t="s">
        <v>1570</v>
      </c>
      <c r="B1595" s="1452" t="s">
        <v>1572</v>
      </c>
      <c r="C1595" s="1452" t="s">
        <v>1568</v>
      </c>
      <c r="D1595" s="1452" t="s">
        <v>1571</v>
      </c>
      <c r="E1595" s="1451" t="s">
        <v>6619</v>
      </c>
      <c r="F1595" s="1452">
        <v>414255</v>
      </c>
    </row>
    <row r="1596" spans="1:6" ht="14.5" x14ac:dyDescent="0.2">
      <c r="A1596" s="1452" t="s">
        <v>1570</v>
      </c>
      <c r="B1596" s="1452" t="s">
        <v>1569</v>
      </c>
      <c r="C1596" s="1452" t="s">
        <v>1568</v>
      </c>
      <c r="D1596" s="1452" t="s">
        <v>1567</v>
      </c>
      <c r="E1596" s="1451" t="s">
        <v>6620</v>
      </c>
      <c r="F1596" s="1452">
        <v>414417</v>
      </c>
    </row>
    <row r="1597" spans="1:6" ht="14.5" x14ac:dyDescent="0.2">
      <c r="A1597" s="1449" t="s">
        <v>1526</v>
      </c>
      <c r="B1597" s="1450"/>
      <c r="C1597" s="1450" t="s">
        <v>1524</v>
      </c>
      <c r="D1597" s="1450"/>
      <c r="E1597" s="1451" t="s">
        <v>1526</v>
      </c>
      <c r="F1597" s="1449">
        <v>420000</v>
      </c>
    </row>
    <row r="1598" spans="1:6" ht="14.5" x14ac:dyDescent="0.2">
      <c r="A1598" s="1452" t="s">
        <v>1526</v>
      </c>
      <c r="B1598" s="1452" t="s">
        <v>1566</v>
      </c>
      <c r="C1598" s="1452" t="s">
        <v>1524</v>
      </c>
      <c r="D1598" s="1452" t="s">
        <v>1565</v>
      </c>
      <c r="E1598" s="1451" t="s">
        <v>6621</v>
      </c>
      <c r="F1598" s="1452">
        <v>422011</v>
      </c>
    </row>
    <row r="1599" spans="1:6" ht="14.5" x14ac:dyDescent="0.2">
      <c r="A1599" s="1452" t="s">
        <v>1526</v>
      </c>
      <c r="B1599" s="1452" t="s">
        <v>1564</v>
      </c>
      <c r="C1599" s="1452" t="s">
        <v>1524</v>
      </c>
      <c r="D1599" s="1452" t="s">
        <v>1563</v>
      </c>
      <c r="E1599" s="1451" t="s">
        <v>6622</v>
      </c>
      <c r="F1599" s="1452">
        <v>422029</v>
      </c>
    </row>
    <row r="1600" spans="1:6" ht="14.5" x14ac:dyDescent="0.2">
      <c r="A1600" s="1452" t="s">
        <v>1526</v>
      </c>
      <c r="B1600" s="1452" t="s">
        <v>1562</v>
      </c>
      <c r="C1600" s="1452" t="s">
        <v>1524</v>
      </c>
      <c r="D1600" s="1452" t="s">
        <v>1561</v>
      </c>
      <c r="E1600" s="1451" t="s">
        <v>6623</v>
      </c>
      <c r="F1600" s="1452">
        <v>422037</v>
      </c>
    </row>
    <row r="1601" spans="1:6" ht="14.5" x14ac:dyDescent="0.2">
      <c r="A1601" s="1452" t="s">
        <v>1526</v>
      </c>
      <c r="B1601" s="1452" t="s">
        <v>1560</v>
      </c>
      <c r="C1601" s="1452" t="s">
        <v>1524</v>
      </c>
      <c r="D1601" s="1452" t="s">
        <v>1559</v>
      </c>
      <c r="E1601" s="1451" t="s">
        <v>6624</v>
      </c>
      <c r="F1601" s="1452">
        <v>422045</v>
      </c>
    </row>
    <row r="1602" spans="1:6" ht="14.5" x14ac:dyDescent="0.2">
      <c r="A1602" s="1452" t="s">
        <v>1526</v>
      </c>
      <c r="B1602" s="1452" t="s">
        <v>1558</v>
      </c>
      <c r="C1602" s="1452" t="s">
        <v>1524</v>
      </c>
      <c r="D1602" s="1452" t="s">
        <v>1557</v>
      </c>
      <c r="E1602" s="1451" t="s">
        <v>6625</v>
      </c>
      <c r="F1602" s="1452">
        <v>422053</v>
      </c>
    </row>
    <row r="1603" spans="1:6" ht="14.5" x14ac:dyDescent="0.2">
      <c r="A1603" s="1452" t="s">
        <v>1526</v>
      </c>
      <c r="B1603" s="1452" t="s">
        <v>1556</v>
      </c>
      <c r="C1603" s="1452" t="s">
        <v>1524</v>
      </c>
      <c r="D1603" s="1452" t="s">
        <v>1555</v>
      </c>
      <c r="E1603" s="1451" t="s">
        <v>6626</v>
      </c>
      <c r="F1603" s="1452">
        <v>422070</v>
      </c>
    </row>
    <row r="1604" spans="1:6" ht="14.5" x14ac:dyDescent="0.2">
      <c r="A1604" s="1452" t="s">
        <v>1526</v>
      </c>
      <c r="B1604" s="1452" t="s">
        <v>1554</v>
      </c>
      <c r="C1604" s="1452" t="s">
        <v>1524</v>
      </c>
      <c r="D1604" s="1452" t="s">
        <v>1553</v>
      </c>
      <c r="E1604" s="1451" t="s">
        <v>6627</v>
      </c>
      <c r="F1604" s="1452">
        <v>422088</v>
      </c>
    </row>
    <row r="1605" spans="1:6" ht="14.5" x14ac:dyDescent="0.2">
      <c r="A1605" s="1452" t="s">
        <v>1526</v>
      </c>
      <c r="B1605" s="1452" t="s">
        <v>1552</v>
      </c>
      <c r="C1605" s="1452" t="s">
        <v>1524</v>
      </c>
      <c r="D1605" s="1452" t="s">
        <v>1551</v>
      </c>
      <c r="E1605" s="1451" t="s">
        <v>6628</v>
      </c>
      <c r="F1605" s="1452">
        <v>422096</v>
      </c>
    </row>
    <row r="1606" spans="1:6" ht="14.5" x14ac:dyDescent="0.2">
      <c r="A1606" s="1452" t="s">
        <v>1526</v>
      </c>
      <c r="B1606" s="1452" t="s">
        <v>1550</v>
      </c>
      <c r="C1606" s="1452" t="s">
        <v>1524</v>
      </c>
      <c r="D1606" s="1452" t="s">
        <v>1549</v>
      </c>
      <c r="E1606" s="1451" t="s">
        <v>6629</v>
      </c>
      <c r="F1606" s="1452">
        <v>422100</v>
      </c>
    </row>
    <row r="1607" spans="1:6" ht="14.5" x14ac:dyDescent="0.2">
      <c r="A1607" s="1452" t="s">
        <v>1526</v>
      </c>
      <c r="B1607" s="1452" t="s">
        <v>1548</v>
      </c>
      <c r="C1607" s="1452" t="s">
        <v>1524</v>
      </c>
      <c r="D1607" s="1452" t="s">
        <v>1547</v>
      </c>
      <c r="E1607" s="1451" t="s">
        <v>6630</v>
      </c>
      <c r="F1607" s="1452">
        <v>422118</v>
      </c>
    </row>
    <row r="1608" spans="1:6" ht="14.5" x14ac:dyDescent="0.2">
      <c r="A1608" s="1452" t="s">
        <v>1526</v>
      </c>
      <c r="B1608" s="1452" t="s">
        <v>1546</v>
      </c>
      <c r="C1608" s="1452" t="s">
        <v>1524</v>
      </c>
      <c r="D1608" s="1452" t="s">
        <v>1545</v>
      </c>
      <c r="E1608" s="1451" t="s">
        <v>6631</v>
      </c>
      <c r="F1608" s="1452">
        <v>422126</v>
      </c>
    </row>
    <row r="1609" spans="1:6" ht="14.5" x14ac:dyDescent="0.2">
      <c r="A1609" s="1452" t="s">
        <v>1526</v>
      </c>
      <c r="B1609" s="1452" t="s">
        <v>1544</v>
      </c>
      <c r="C1609" s="1452" t="s">
        <v>1524</v>
      </c>
      <c r="D1609" s="1452" t="s">
        <v>1543</v>
      </c>
      <c r="E1609" s="1451" t="s">
        <v>6632</v>
      </c>
      <c r="F1609" s="1452">
        <v>422134</v>
      </c>
    </row>
    <row r="1610" spans="1:6" ht="14.5" x14ac:dyDescent="0.2">
      <c r="A1610" s="1452" t="s">
        <v>1526</v>
      </c>
      <c r="B1610" s="1452" t="s">
        <v>1542</v>
      </c>
      <c r="C1610" s="1452" t="s">
        <v>1524</v>
      </c>
      <c r="D1610" s="1452" t="s">
        <v>1541</v>
      </c>
      <c r="E1610" s="1451" t="s">
        <v>6633</v>
      </c>
      <c r="F1610" s="1452">
        <v>422142</v>
      </c>
    </row>
    <row r="1611" spans="1:6" ht="14.5" x14ac:dyDescent="0.2">
      <c r="A1611" s="1452" t="s">
        <v>1526</v>
      </c>
      <c r="B1611" s="1452" t="s">
        <v>1540</v>
      </c>
      <c r="C1611" s="1452" t="s">
        <v>1524</v>
      </c>
      <c r="D1611" s="1452" t="s">
        <v>1539</v>
      </c>
      <c r="E1611" s="1451" t="s">
        <v>6634</v>
      </c>
      <c r="F1611" s="1452">
        <v>423076</v>
      </c>
    </row>
    <row r="1612" spans="1:6" ht="14.5" x14ac:dyDescent="0.2">
      <c r="A1612" s="1452" t="s">
        <v>1526</v>
      </c>
      <c r="B1612" s="1452" t="s">
        <v>1538</v>
      </c>
      <c r="C1612" s="1452" t="s">
        <v>1524</v>
      </c>
      <c r="D1612" s="1452" t="s">
        <v>1537</v>
      </c>
      <c r="E1612" s="1451" t="s">
        <v>6635</v>
      </c>
      <c r="F1612" s="1452">
        <v>423084</v>
      </c>
    </row>
    <row r="1613" spans="1:6" ht="14.5" x14ac:dyDescent="0.2">
      <c r="A1613" s="1452" t="s">
        <v>1526</v>
      </c>
      <c r="B1613" s="1452" t="s">
        <v>1536</v>
      </c>
      <c r="C1613" s="1452" t="s">
        <v>1524</v>
      </c>
      <c r="D1613" s="1452" t="s">
        <v>1535</v>
      </c>
      <c r="E1613" s="1451" t="s">
        <v>6636</v>
      </c>
      <c r="F1613" s="1452">
        <v>423211</v>
      </c>
    </row>
    <row r="1614" spans="1:6" ht="14.5" x14ac:dyDescent="0.2">
      <c r="A1614" s="1452" t="s">
        <v>1526</v>
      </c>
      <c r="B1614" s="1452" t="s">
        <v>1534</v>
      </c>
      <c r="C1614" s="1452" t="s">
        <v>1524</v>
      </c>
      <c r="D1614" s="1452" t="s">
        <v>1533</v>
      </c>
      <c r="E1614" s="1451" t="s">
        <v>6637</v>
      </c>
      <c r="F1614" s="1452">
        <v>423220</v>
      </c>
    </row>
    <row r="1615" spans="1:6" ht="14.5" x14ac:dyDescent="0.2">
      <c r="A1615" s="1452" t="s">
        <v>1526</v>
      </c>
      <c r="B1615" s="1452" t="s">
        <v>1532</v>
      </c>
      <c r="C1615" s="1452" t="s">
        <v>1524</v>
      </c>
      <c r="D1615" s="1452" t="s">
        <v>1531</v>
      </c>
      <c r="E1615" s="1451" t="s">
        <v>6638</v>
      </c>
      <c r="F1615" s="1452">
        <v>423238</v>
      </c>
    </row>
    <row r="1616" spans="1:6" ht="14.5" x14ac:dyDescent="0.2">
      <c r="A1616" s="1452" t="s">
        <v>1526</v>
      </c>
      <c r="B1616" s="1452" t="s">
        <v>1530</v>
      </c>
      <c r="C1616" s="1452" t="s">
        <v>1524</v>
      </c>
      <c r="D1616" s="1452" t="s">
        <v>1529</v>
      </c>
      <c r="E1616" s="1451" t="s">
        <v>6639</v>
      </c>
      <c r="F1616" s="1452">
        <v>423831</v>
      </c>
    </row>
    <row r="1617" spans="1:6" ht="14.5" x14ac:dyDescent="0.2">
      <c r="A1617" s="1452" t="s">
        <v>1526</v>
      </c>
      <c r="B1617" s="1452" t="s">
        <v>1528</v>
      </c>
      <c r="C1617" s="1452" t="s">
        <v>1524</v>
      </c>
      <c r="D1617" s="1452" t="s">
        <v>1527</v>
      </c>
      <c r="E1617" s="1451" t="s">
        <v>6640</v>
      </c>
      <c r="F1617" s="1452">
        <v>423912</v>
      </c>
    </row>
    <row r="1618" spans="1:6" ht="14.5" x14ac:dyDescent="0.2">
      <c r="A1618" s="1452" t="s">
        <v>1526</v>
      </c>
      <c r="B1618" s="1452" t="s">
        <v>1525</v>
      </c>
      <c r="C1618" s="1452" t="s">
        <v>1524</v>
      </c>
      <c r="D1618" s="1452" t="s">
        <v>1523</v>
      </c>
      <c r="E1618" s="1451" t="s">
        <v>6641</v>
      </c>
      <c r="F1618" s="1452">
        <v>424111</v>
      </c>
    </row>
    <row r="1619" spans="1:6" ht="14.5" x14ac:dyDescent="0.2">
      <c r="A1619" s="1449" t="s">
        <v>1435</v>
      </c>
      <c r="B1619" s="1450"/>
      <c r="C1619" s="1450" t="s">
        <v>1433</v>
      </c>
      <c r="D1619" s="1450"/>
      <c r="E1619" s="1451" t="s">
        <v>1435</v>
      </c>
      <c r="F1619" s="1449">
        <v>430005</v>
      </c>
    </row>
    <row r="1620" spans="1:6" ht="14.5" x14ac:dyDescent="0.2">
      <c r="A1620" s="1452" t="s">
        <v>1435</v>
      </c>
      <c r="B1620" s="1452" t="s">
        <v>1522</v>
      </c>
      <c r="C1620" s="1452" t="s">
        <v>1433</v>
      </c>
      <c r="D1620" s="1452" t="s">
        <v>1521</v>
      </c>
      <c r="E1620" s="1451" t="s">
        <v>6642</v>
      </c>
      <c r="F1620" s="1452">
        <v>431001</v>
      </c>
    </row>
    <row r="1621" spans="1:6" ht="14.5" x14ac:dyDescent="0.2">
      <c r="A1621" s="1452" t="s">
        <v>1435</v>
      </c>
      <c r="B1621" s="1452" t="s">
        <v>1520</v>
      </c>
      <c r="C1621" s="1452" t="s">
        <v>1433</v>
      </c>
      <c r="D1621" s="1452" t="s">
        <v>1519</v>
      </c>
      <c r="E1621" s="1451" t="s">
        <v>6643</v>
      </c>
      <c r="F1621" s="1452">
        <v>432024</v>
      </c>
    </row>
    <row r="1622" spans="1:6" ht="14.5" x14ac:dyDescent="0.2">
      <c r="A1622" s="1452" t="s">
        <v>1435</v>
      </c>
      <c r="B1622" s="1452" t="s">
        <v>1518</v>
      </c>
      <c r="C1622" s="1452" t="s">
        <v>1433</v>
      </c>
      <c r="D1622" s="1452" t="s">
        <v>1517</v>
      </c>
      <c r="E1622" s="1451" t="s">
        <v>6644</v>
      </c>
      <c r="F1622" s="1452">
        <v>432032</v>
      </c>
    </row>
    <row r="1623" spans="1:6" ht="14.5" x14ac:dyDescent="0.2">
      <c r="A1623" s="1452" t="s">
        <v>1435</v>
      </c>
      <c r="B1623" s="1452" t="s">
        <v>1516</v>
      </c>
      <c r="C1623" s="1452" t="s">
        <v>1433</v>
      </c>
      <c r="D1623" s="1452" t="s">
        <v>1515</v>
      </c>
      <c r="E1623" s="1451" t="s">
        <v>6645</v>
      </c>
      <c r="F1623" s="1452">
        <v>432041</v>
      </c>
    </row>
    <row r="1624" spans="1:6" ht="14.5" x14ac:dyDescent="0.2">
      <c r="A1624" s="1452" t="s">
        <v>1435</v>
      </c>
      <c r="B1624" s="1452" t="s">
        <v>1514</v>
      </c>
      <c r="C1624" s="1452" t="s">
        <v>1433</v>
      </c>
      <c r="D1624" s="1452" t="s">
        <v>1513</v>
      </c>
      <c r="E1624" s="1451" t="s">
        <v>6646</v>
      </c>
      <c r="F1624" s="1452">
        <v>432059</v>
      </c>
    </row>
    <row r="1625" spans="1:6" ht="14.5" x14ac:dyDescent="0.2">
      <c r="A1625" s="1452" t="s">
        <v>1435</v>
      </c>
      <c r="B1625" s="1452" t="s">
        <v>1512</v>
      </c>
      <c r="C1625" s="1452" t="s">
        <v>1433</v>
      </c>
      <c r="D1625" s="1452" t="s">
        <v>1511</v>
      </c>
      <c r="E1625" s="1451" t="s">
        <v>6647</v>
      </c>
      <c r="F1625" s="1452">
        <v>432067</v>
      </c>
    </row>
    <row r="1626" spans="1:6" ht="14.5" x14ac:dyDescent="0.2">
      <c r="A1626" s="1452" t="s">
        <v>1435</v>
      </c>
      <c r="B1626" s="1452" t="s">
        <v>1510</v>
      </c>
      <c r="C1626" s="1452" t="s">
        <v>1433</v>
      </c>
      <c r="D1626" s="1452" t="s">
        <v>1509</v>
      </c>
      <c r="E1626" s="1451" t="s">
        <v>6648</v>
      </c>
      <c r="F1626" s="1452">
        <v>432083</v>
      </c>
    </row>
    <row r="1627" spans="1:6" ht="14.5" x14ac:dyDescent="0.2">
      <c r="A1627" s="1452" t="s">
        <v>1435</v>
      </c>
      <c r="B1627" s="1452" t="s">
        <v>1508</v>
      </c>
      <c r="C1627" s="1452" t="s">
        <v>1433</v>
      </c>
      <c r="D1627" s="1452" t="s">
        <v>1507</v>
      </c>
      <c r="E1627" s="1451" t="s">
        <v>6649</v>
      </c>
      <c r="F1627" s="1452">
        <v>432105</v>
      </c>
    </row>
    <row r="1628" spans="1:6" ht="14.5" x14ac:dyDescent="0.2">
      <c r="A1628" s="1452" t="s">
        <v>1435</v>
      </c>
      <c r="B1628" s="1452" t="s">
        <v>1506</v>
      </c>
      <c r="C1628" s="1452" t="s">
        <v>1433</v>
      </c>
      <c r="D1628" s="1452" t="s">
        <v>1505</v>
      </c>
      <c r="E1628" s="1451" t="s">
        <v>6650</v>
      </c>
      <c r="F1628" s="1452">
        <v>432113</v>
      </c>
    </row>
    <row r="1629" spans="1:6" ht="14.5" x14ac:dyDescent="0.2">
      <c r="A1629" s="1452" t="s">
        <v>1435</v>
      </c>
      <c r="B1629" s="1452" t="s">
        <v>1504</v>
      </c>
      <c r="C1629" s="1452" t="s">
        <v>1433</v>
      </c>
      <c r="D1629" s="1452" t="s">
        <v>1503</v>
      </c>
      <c r="E1629" s="1451" t="s">
        <v>6651</v>
      </c>
      <c r="F1629" s="1452">
        <v>432121</v>
      </c>
    </row>
    <row r="1630" spans="1:6" ht="14.5" x14ac:dyDescent="0.2">
      <c r="A1630" s="1452" t="s">
        <v>1435</v>
      </c>
      <c r="B1630" s="1452" t="s">
        <v>1502</v>
      </c>
      <c r="C1630" s="1452" t="s">
        <v>1433</v>
      </c>
      <c r="D1630" s="1452" t="s">
        <v>1501</v>
      </c>
      <c r="E1630" s="1451" t="s">
        <v>6652</v>
      </c>
      <c r="F1630" s="1452">
        <v>432130</v>
      </c>
    </row>
    <row r="1631" spans="1:6" ht="14.5" x14ac:dyDescent="0.2">
      <c r="A1631" s="1452" t="s">
        <v>1435</v>
      </c>
      <c r="B1631" s="1452" t="s">
        <v>1500</v>
      </c>
      <c r="C1631" s="1452" t="s">
        <v>1433</v>
      </c>
      <c r="D1631" s="1452" t="s">
        <v>1499</v>
      </c>
      <c r="E1631" s="1451" t="s">
        <v>6653</v>
      </c>
      <c r="F1631" s="1452">
        <v>432148</v>
      </c>
    </row>
    <row r="1632" spans="1:6" ht="14.5" x14ac:dyDescent="0.2">
      <c r="A1632" s="1452" t="s">
        <v>1435</v>
      </c>
      <c r="B1632" s="1452" t="s">
        <v>1498</v>
      </c>
      <c r="C1632" s="1452" t="s">
        <v>1433</v>
      </c>
      <c r="D1632" s="1452" t="s">
        <v>1497</v>
      </c>
      <c r="E1632" s="1451" t="s">
        <v>6654</v>
      </c>
      <c r="F1632" s="1452">
        <v>432156</v>
      </c>
    </row>
    <row r="1633" spans="1:6" ht="14.5" x14ac:dyDescent="0.2">
      <c r="A1633" s="1452" t="s">
        <v>1435</v>
      </c>
      <c r="B1633" s="1452" t="s">
        <v>1496</v>
      </c>
      <c r="C1633" s="1452" t="s">
        <v>1433</v>
      </c>
      <c r="D1633" s="1452" t="s">
        <v>1495</v>
      </c>
      <c r="E1633" s="1451" t="s">
        <v>6655</v>
      </c>
      <c r="F1633" s="1452">
        <v>432164</v>
      </c>
    </row>
    <row r="1634" spans="1:6" ht="14.5" x14ac:dyDescent="0.2">
      <c r="A1634" s="1452" t="s">
        <v>1435</v>
      </c>
      <c r="B1634" s="1452" t="s">
        <v>1494</v>
      </c>
      <c r="C1634" s="1452" t="s">
        <v>1433</v>
      </c>
      <c r="D1634" s="1452" t="s">
        <v>1493</v>
      </c>
      <c r="E1634" s="1451" t="s">
        <v>6656</v>
      </c>
      <c r="F1634" s="1452">
        <v>433489</v>
      </c>
    </row>
    <row r="1635" spans="1:6" ht="14.5" x14ac:dyDescent="0.2">
      <c r="A1635" s="1452" t="s">
        <v>1435</v>
      </c>
      <c r="B1635" s="1452" t="s">
        <v>1492</v>
      </c>
      <c r="C1635" s="1452" t="s">
        <v>1433</v>
      </c>
      <c r="D1635" s="1452" t="s">
        <v>6657</v>
      </c>
      <c r="E1635" s="1451" t="s">
        <v>6658</v>
      </c>
      <c r="F1635" s="1452">
        <v>433641</v>
      </c>
    </row>
    <row r="1636" spans="1:6" ht="14.5" x14ac:dyDescent="0.2">
      <c r="A1636" s="1452" t="s">
        <v>1435</v>
      </c>
      <c r="B1636" s="1452" t="s">
        <v>1491</v>
      </c>
      <c r="C1636" s="1452" t="s">
        <v>1433</v>
      </c>
      <c r="D1636" s="1452" t="s">
        <v>1490</v>
      </c>
      <c r="E1636" s="1451" t="s">
        <v>6659</v>
      </c>
      <c r="F1636" s="1452">
        <v>433675</v>
      </c>
    </row>
    <row r="1637" spans="1:6" ht="14.5" x14ac:dyDescent="0.2">
      <c r="A1637" s="1452" t="s">
        <v>1435</v>
      </c>
      <c r="B1637" s="1452" t="s">
        <v>1489</v>
      </c>
      <c r="C1637" s="1452" t="s">
        <v>1433</v>
      </c>
      <c r="D1637" s="1452" t="s">
        <v>1488</v>
      </c>
      <c r="E1637" s="1451" t="s">
        <v>6660</v>
      </c>
      <c r="F1637" s="1452">
        <v>433683</v>
      </c>
    </row>
    <row r="1638" spans="1:6" ht="14.5" x14ac:dyDescent="0.2">
      <c r="A1638" s="1452" t="s">
        <v>1435</v>
      </c>
      <c r="B1638" s="1452" t="s">
        <v>1487</v>
      </c>
      <c r="C1638" s="1452" t="s">
        <v>1433</v>
      </c>
      <c r="D1638" s="1452" t="s">
        <v>1486</v>
      </c>
      <c r="E1638" s="1451" t="s">
        <v>6661</v>
      </c>
      <c r="F1638" s="1452">
        <v>433691</v>
      </c>
    </row>
    <row r="1639" spans="1:6" ht="14.5" x14ac:dyDescent="0.2">
      <c r="A1639" s="1452" t="s">
        <v>1435</v>
      </c>
      <c r="B1639" s="1452" t="s">
        <v>1485</v>
      </c>
      <c r="C1639" s="1452" t="s">
        <v>1433</v>
      </c>
      <c r="D1639" s="1452" t="s">
        <v>1484</v>
      </c>
      <c r="E1639" s="1451" t="s">
        <v>6662</v>
      </c>
      <c r="F1639" s="1452">
        <v>434035</v>
      </c>
    </row>
    <row r="1640" spans="1:6" ht="14.5" x14ac:dyDescent="0.2">
      <c r="A1640" s="1452" t="s">
        <v>1435</v>
      </c>
      <c r="B1640" s="1452" t="s">
        <v>1483</v>
      </c>
      <c r="C1640" s="1452" t="s">
        <v>1433</v>
      </c>
      <c r="D1640" s="1452" t="s">
        <v>1482</v>
      </c>
      <c r="E1640" s="1451" t="s">
        <v>6663</v>
      </c>
      <c r="F1640" s="1452">
        <v>434043</v>
      </c>
    </row>
    <row r="1641" spans="1:6" ht="14.5" x14ac:dyDescent="0.2">
      <c r="A1641" s="1452" t="s">
        <v>1435</v>
      </c>
      <c r="B1641" s="1452" t="s">
        <v>1481</v>
      </c>
      <c r="C1641" s="1452" t="s">
        <v>1433</v>
      </c>
      <c r="D1641" s="1452" t="s">
        <v>1480</v>
      </c>
      <c r="E1641" s="1451" t="s">
        <v>6664</v>
      </c>
      <c r="F1641" s="1452">
        <v>434230</v>
      </c>
    </row>
    <row r="1642" spans="1:6" ht="14.5" x14ac:dyDescent="0.2">
      <c r="A1642" s="1452" t="s">
        <v>1435</v>
      </c>
      <c r="B1642" s="1452" t="s">
        <v>1479</v>
      </c>
      <c r="C1642" s="1452" t="s">
        <v>1433</v>
      </c>
      <c r="D1642" s="1452" t="s">
        <v>1478</v>
      </c>
      <c r="E1642" s="1451" t="s">
        <v>6665</v>
      </c>
      <c r="F1642" s="1452">
        <v>434248</v>
      </c>
    </row>
    <row r="1643" spans="1:6" ht="14.5" x14ac:dyDescent="0.2">
      <c r="A1643" s="1452" t="s">
        <v>1435</v>
      </c>
      <c r="B1643" s="1452" t="s">
        <v>1477</v>
      </c>
      <c r="C1643" s="1452" t="s">
        <v>1433</v>
      </c>
      <c r="D1643" s="1452" t="s">
        <v>1476</v>
      </c>
      <c r="E1643" s="1451" t="s">
        <v>6666</v>
      </c>
      <c r="F1643" s="1452">
        <v>434256</v>
      </c>
    </row>
    <row r="1644" spans="1:6" ht="14.5" x14ac:dyDescent="0.2">
      <c r="A1644" s="1452" t="s">
        <v>1435</v>
      </c>
      <c r="B1644" s="1452" t="s">
        <v>1475</v>
      </c>
      <c r="C1644" s="1452" t="s">
        <v>1433</v>
      </c>
      <c r="D1644" s="1452" t="s">
        <v>1474</v>
      </c>
      <c r="E1644" s="1451" t="s">
        <v>6667</v>
      </c>
      <c r="F1644" s="1452">
        <v>434281</v>
      </c>
    </row>
    <row r="1645" spans="1:6" ht="14.5" x14ac:dyDescent="0.2">
      <c r="A1645" s="1452" t="s">
        <v>1435</v>
      </c>
      <c r="B1645" s="1452" t="s">
        <v>1473</v>
      </c>
      <c r="C1645" s="1452" t="s">
        <v>1433</v>
      </c>
      <c r="D1645" s="1452" t="s">
        <v>1472</v>
      </c>
      <c r="E1645" s="1451" t="s">
        <v>6668</v>
      </c>
      <c r="F1645" s="1452">
        <v>434329</v>
      </c>
    </row>
    <row r="1646" spans="1:6" ht="14.5" x14ac:dyDescent="0.2">
      <c r="A1646" s="1452" t="s">
        <v>1435</v>
      </c>
      <c r="B1646" s="1452" t="s">
        <v>1471</v>
      </c>
      <c r="C1646" s="1452" t="s">
        <v>1433</v>
      </c>
      <c r="D1646" s="1452" t="s">
        <v>1470</v>
      </c>
      <c r="E1646" s="1451" t="s">
        <v>6669</v>
      </c>
      <c r="F1646" s="1452">
        <v>434337</v>
      </c>
    </row>
    <row r="1647" spans="1:6" ht="14.5" x14ac:dyDescent="0.2">
      <c r="A1647" s="1452" t="s">
        <v>1435</v>
      </c>
      <c r="B1647" s="1452" t="s">
        <v>1469</v>
      </c>
      <c r="C1647" s="1452" t="s">
        <v>1433</v>
      </c>
      <c r="D1647" s="1452" t="s">
        <v>1468</v>
      </c>
      <c r="E1647" s="1451" t="s">
        <v>6670</v>
      </c>
      <c r="F1647" s="1452">
        <v>434418</v>
      </c>
    </row>
    <row r="1648" spans="1:6" ht="14.5" x14ac:dyDescent="0.2">
      <c r="A1648" s="1452" t="s">
        <v>1435</v>
      </c>
      <c r="B1648" s="1452" t="s">
        <v>1467</v>
      </c>
      <c r="C1648" s="1452" t="s">
        <v>1433</v>
      </c>
      <c r="D1648" s="1452" t="s">
        <v>1466</v>
      </c>
      <c r="E1648" s="1451" t="s">
        <v>6671</v>
      </c>
      <c r="F1648" s="1452">
        <v>434426</v>
      </c>
    </row>
    <row r="1649" spans="1:6" ht="14.5" x14ac:dyDescent="0.2">
      <c r="A1649" s="1452" t="s">
        <v>1435</v>
      </c>
      <c r="B1649" s="1452" t="s">
        <v>1465</v>
      </c>
      <c r="C1649" s="1452" t="s">
        <v>1433</v>
      </c>
      <c r="D1649" s="1452" t="s">
        <v>1464</v>
      </c>
      <c r="E1649" s="1451" t="s">
        <v>6672</v>
      </c>
      <c r="F1649" s="1452">
        <v>434434</v>
      </c>
    </row>
    <row r="1650" spans="1:6" ht="14.5" x14ac:dyDescent="0.2">
      <c r="A1650" s="1452" t="s">
        <v>1435</v>
      </c>
      <c r="B1650" s="1452" t="s">
        <v>1463</v>
      </c>
      <c r="C1650" s="1452" t="s">
        <v>1433</v>
      </c>
      <c r="D1650" s="1452" t="s">
        <v>1462</v>
      </c>
      <c r="E1650" s="1451" t="s">
        <v>6673</v>
      </c>
      <c r="F1650" s="1452">
        <v>434442</v>
      </c>
    </row>
    <row r="1651" spans="1:6" ht="14.5" x14ac:dyDescent="0.2">
      <c r="A1651" s="1452" t="s">
        <v>1435</v>
      </c>
      <c r="B1651" s="1452" t="s">
        <v>1461</v>
      </c>
      <c r="C1651" s="1452" t="s">
        <v>1433</v>
      </c>
      <c r="D1651" s="1452" t="s">
        <v>1460</v>
      </c>
      <c r="E1651" s="1451" t="s">
        <v>6674</v>
      </c>
      <c r="F1651" s="1452">
        <v>434477</v>
      </c>
    </row>
    <row r="1652" spans="1:6" ht="14.5" x14ac:dyDescent="0.2">
      <c r="A1652" s="1452" t="s">
        <v>1435</v>
      </c>
      <c r="B1652" s="1452" t="s">
        <v>1459</v>
      </c>
      <c r="C1652" s="1452" t="s">
        <v>1433</v>
      </c>
      <c r="D1652" s="1452" t="s">
        <v>1458</v>
      </c>
      <c r="E1652" s="1451" t="s">
        <v>6675</v>
      </c>
      <c r="F1652" s="1452">
        <v>434680</v>
      </c>
    </row>
    <row r="1653" spans="1:6" ht="14.5" x14ac:dyDescent="0.2">
      <c r="A1653" s="1452" t="s">
        <v>1435</v>
      </c>
      <c r="B1653" s="1452" t="s">
        <v>1457</v>
      </c>
      <c r="C1653" s="1452" t="s">
        <v>1433</v>
      </c>
      <c r="D1653" s="1452" t="s">
        <v>1456</v>
      </c>
      <c r="E1653" s="1451" t="s">
        <v>6676</v>
      </c>
      <c r="F1653" s="1452">
        <v>434825</v>
      </c>
    </row>
    <row r="1654" spans="1:6" ht="14.5" x14ac:dyDescent="0.2">
      <c r="A1654" s="1452" t="s">
        <v>1435</v>
      </c>
      <c r="B1654" s="1452" t="s">
        <v>1455</v>
      </c>
      <c r="C1654" s="1452" t="s">
        <v>1433</v>
      </c>
      <c r="D1654" s="1452" t="s">
        <v>1454</v>
      </c>
      <c r="E1654" s="1451" t="s">
        <v>6677</v>
      </c>
      <c r="F1654" s="1452">
        <v>434841</v>
      </c>
    </row>
    <row r="1655" spans="1:6" ht="14.5" x14ac:dyDescent="0.2">
      <c r="A1655" s="1452" t="s">
        <v>1435</v>
      </c>
      <c r="B1655" s="1452" t="s">
        <v>1453</v>
      </c>
      <c r="C1655" s="1452" t="s">
        <v>1433</v>
      </c>
      <c r="D1655" s="1452" t="s">
        <v>1452</v>
      </c>
      <c r="E1655" s="1451" t="s">
        <v>6678</v>
      </c>
      <c r="F1655" s="1452">
        <v>435015</v>
      </c>
    </row>
    <row r="1656" spans="1:6" ht="14.5" x14ac:dyDescent="0.2">
      <c r="A1656" s="1452" t="s">
        <v>1435</v>
      </c>
      <c r="B1656" s="1452" t="s">
        <v>1451</v>
      </c>
      <c r="C1656" s="1452" t="s">
        <v>1433</v>
      </c>
      <c r="D1656" s="1452" t="s">
        <v>1450</v>
      </c>
      <c r="E1656" s="1451" t="s">
        <v>6679</v>
      </c>
      <c r="F1656" s="1452">
        <v>435058</v>
      </c>
    </row>
    <row r="1657" spans="1:6" ht="14.5" x14ac:dyDescent="0.2">
      <c r="A1657" s="1452" t="s">
        <v>1435</v>
      </c>
      <c r="B1657" s="1452" t="s">
        <v>1449</v>
      </c>
      <c r="C1657" s="1452" t="s">
        <v>1433</v>
      </c>
      <c r="D1657" s="1452" t="s">
        <v>1448</v>
      </c>
      <c r="E1657" s="1451" t="s">
        <v>6680</v>
      </c>
      <c r="F1657" s="1452">
        <v>435066</v>
      </c>
    </row>
    <row r="1658" spans="1:6" ht="14.5" x14ac:dyDescent="0.2">
      <c r="A1658" s="1452" t="s">
        <v>1435</v>
      </c>
      <c r="B1658" s="1452" t="s">
        <v>1447</v>
      </c>
      <c r="C1658" s="1452" t="s">
        <v>1433</v>
      </c>
      <c r="D1658" s="1452" t="s">
        <v>1446</v>
      </c>
      <c r="E1658" s="1451" t="s">
        <v>6681</v>
      </c>
      <c r="F1658" s="1452">
        <v>435074</v>
      </c>
    </row>
    <row r="1659" spans="1:6" ht="14.5" x14ac:dyDescent="0.2">
      <c r="A1659" s="1452" t="s">
        <v>1435</v>
      </c>
      <c r="B1659" s="1452" t="s">
        <v>1445</v>
      </c>
      <c r="C1659" s="1452" t="s">
        <v>1433</v>
      </c>
      <c r="D1659" s="1452" t="s">
        <v>1444</v>
      </c>
      <c r="E1659" s="1451" t="s">
        <v>6682</v>
      </c>
      <c r="F1659" s="1452">
        <v>435104</v>
      </c>
    </row>
    <row r="1660" spans="1:6" ht="14.5" x14ac:dyDescent="0.2">
      <c r="A1660" s="1452" t="s">
        <v>1435</v>
      </c>
      <c r="B1660" s="1452" t="s">
        <v>1443</v>
      </c>
      <c r="C1660" s="1452" t="s">
        <v>1433</v>
      </c>
      <c r="D1660" s="1452" t="s">
        <v>1442</v>
      </c>
      <c r="E1660" s="1451" t="s">
        <v>6683</v>
      </c>
      <c r="F1660" s="1452">
        <v>435112</v>
      </c>
    </row>
    <row r="1661" spans="1:6" ht="14.5" x14ac:dyDescent="0.2">
      <c r="A1661" s="1452" t="s">
        <v>1435</v>
      </c>
      <c r="B1661" s="1452" t="s">
        <v>1441</v>
      </c>
      <c r="C1661" s="1452" t="s">
        <v>1433</v>
      </c>
      <c r="D1661" s="1452" t="s">
        <v>1440</v>
      </c>
      <c r="E1661" s="1451" t="s">
        <v>6684</v>
      </c>
      <c r="F1661" s="1452">
        <v>435121</v>
      </c>
    </row>
    <row r="1662" spans="1:6" ht="14.5" x14ac:dyDescent="0.2">
      <c r="A1662" s="1452" t="s">
        <v>1435</v>
      </c>
      <c r="B1662" s="1452" t="s">
        <v>1439</v>
      </c>
      <c r="C1662" s="1452" t="s">
        <v>1433</v>
      </c>
      <c r="D1662" s="1452" t="s">
        <v>1438</v>
      </c>
      <c r="E1662" s="1451" t="s">
        <v>6685</v>
      </c>
      <c r="F1662" s="1452">
        <v>435139</v>
      </c>
    </row>
    <row r="1663" spans="1:6" ht="14.5" x14ac:dyDescent="0.2">
      <c r="A1663" s="1452" t="s">
        <v>1435</v>
      </c>
      <c r="B1663" s="1452" t="s">
        <v>1437</v>
      </c>
      <c r="C1663" s="1452" t="s">
        <v>1433</v>
      </c>
      <c r="D1663" s="1452" t="s">
        <v>1436</v>
      </c>
      <c r="E1663" s="1451" t="s">
        <v>6686</v>
      </c>
      <c r="F1663" s="1452">
        <v>435147</v>
      </c>
    </row>
    <row r="1664" spans="1:6" ht="14.5" x14ac:dyDescent="0.2">
      <c r="A1664" s="1452" t="s">
        <v>1435</v>
      </c>
      <c r="B1664" s="1452" t="s">
        <v>1434</v>
      </c>
      <c r="C1664" s="1452" t="s">
        <v>1433</v>
      </c>
      <c r="D1664" s="1452" t="s">
        <v>1432</v>
      </c>
      <c r="E1664" s="1451" t="s">
        <v>6687</v>
      </c>
      <c r="F1664" s="1452">
        <v>435317</v>
      </c>
    </row>
    <row r="1665" spans="1:6" ht="14.5" x14ac:dyDescent="0.2">
      <c r="A1665" s="1449" t="s">
        <v>1398</v>
      </c>
      <c r="B1665" s="1450"/>
      <c r="C1665" s="1450" t="s">
        <v>1396</v>
      </c>
      <c r="D1665" s="1450"/>
      <c r="E1665" s="1451" t="s">
        <v>1398</v>
      </c>
      <c r="F1665" s="1449">
        <v>440001</v>
      </c>
    </row>
    <row r="1666" spans="1:6" ht="14.5" x14ac:dyDescent="0.2">
      <c r="A1666" s="1452" t="s">
        <v>1398</v>
      </c>
      <c r="B1666" s="1452" t="s">
        <v>1431</v>
      </c>
      <c r="C1666" s="1452" t="s">
        <v>1396</v>
      </c>
      <c r="D1666" s="1452" t="s">
        <v>1430</v>
      </c>
      <c r="E1666" s="1451" t="s">
        <v>6688</v>
      </c>
      <c r="F1666" s="1452">
        <v>442011</v>
      </c>
    </row>
    <row r="1667" spans="1:6" ht="14.5" x14ac:dyDescent="0.2">
      <c r="A1667" s="1452" t="s">
        <v>1398</v>
      </c>
      <c r="B1667" s="1452" t="s">
        <v>1429</v>
      </c>
      <c r="C1667" s="1452" t="s">
        <v>1396</v>
      </c>
      <c r="D1667" s="1452" t="s">
        <v>6689</v>
      </c>
      <c r="E1667" s="1451" t="s">
        <v>6690</v>
      </c>
      <c r="F1667" s="1452">
        <v>442020</v>
      </c>
    </row>
    <row r="1668" spans="1:6" ht="14.5" x14ac:dyDescent="0.2">
      <c r="A1668" s="1452" t="s">
        <v>1398</v>
      </c>
      <c r="B1668" s="1452" t="s">
        <v>1428</v>
      </c>
      <c r="C1668" s="1452" t="s">
        <v>1396</v>
      </c>
      <c r="D1668" s="1452" t="s">
        <v>1427</v>
      </c>
      <c r="E1668" s="1451" t="s">
        <v>6691</v>
      </c>
      <c r="F1668" s="1452">
        <v>442038</v>
      </c>
    </row>
    <row r="1669" spans="1:6" ht="14.5" x14ac:dyDescent="0.2">
      <c r="A1669" s="1452" t="s">
        <v>1398</v>
      </c>
      <c r="B1669" s="1452" t="s">
        <v>1426</v>
      </c>
      <c r="C1669" s="1452" t="s">
        <v>1396</v>
      </c>
      <c r="D1669" s="1452" t="s">
        <v>1425</v>
      </c>
      <c r="E1669" s="1451" t="s">
        <v>6692</v>
      </c>
      <c r="F1669" s="1452">
        <v>442046</v>
      </c>
    </row>
    <row r="1670" spans="1:6" ht="14.5" x14ac:dyDescent="0.2">
      <c r="A1670" s="1452" t="s">
        <v>1398</v>
      </c>
      <c r="B1670" s="1452" t="s">
        <v>1424</v>
      </c>
      <c r="C1670" s="1452" t="s">
        <v>1396</v>
      </c>
      <c r="D1670" s="1452" t="s">
        <v>1423</v>
      </c>
      <c r="E1670" s="1451" t="s">
        <v>6693</v>
      </c>
      <c r="F1670" s="1452">
        <v>442054</v>
      </c>
    </row>
    <row r="1671" spans="1:6" ht="14.5" x14ac:dyDescent="0.2">
      <c r="A1671" s="1452" t="s">
        <v>1398</v>
      </c>
      <c r="B1671" s="1452" t="s">
        <v>1422</v>
      </c>
      <c r="C1671" s="1452" t="s">
        <v>1396</v>
      </c>
      <c r="D1671" s="1452" t="s">
        <v>1421</v>
      </c>
      <c r="E1671" s="1451" t="s">
        <v>6694</v>
      </c>
      <c r="F1671" s="1452">
        <v>442062</v>
      </c>
    </row>
    <row r="1672" spans="1:6" ht="14.5" x14ac:dyDescent="0.2">
      <c r="A1672" s="1452" t="s">
        <v>1398</v>
      </c>
      <c r="B1672" s="1452" t="s">
        <v>1420</v>
      </c>
      <c r="C1672" s="1452" t="s">
        <v>1396</v>
      </c>
      <c r="D1672" s="1452" t="s">
        <v>1419</v>
      </c>
      <c r="E1672" s="1451" t="s">
        <v>6695</v>
      </c>
      <c r="F1672" s="1452">
        <v>442071</v>
      </c>
    </row>
    <row r="1673" spans="1:6" ht="14.5" x14ac:dyDescent="0.2">
      <c r="A1673" s="1452" t="s">
        <v>1398</v>
      </c>
      <c r="B1673" s="1452" t="s">
        <v>1418</v>
      </c>
      <c r="C1673" s="1452" t="s">
        <v>1396</v>
      </c>
      <c r="D1673" s="1452" t="s">
        <v>1417</v>
      </c>
      <c r="E1673" s="1451" t="s">
        <v>6696</v>
      </c>
      <c r="F1673" s="1452">
        <v>442089</v>
      </c>
    </row>
    <row r="1674" spans="1:6" ht="14.5" x14ac:dyDescent="0.2">
      <c r="A1674" s="1452" t="s">
        <v>1398</v>
      </c>
      <c r="B1674" s="1452" t="s">
        <v>1416</v>
      </c>
      <c r="C1674" s="1452" t="s">
        <v>1396</v>
      </c>
      <c r="D1674" s="1452" t="s">
        <v>1415</v>
      </c>
      <c r="E1674" s="1451" t="s">
        <v>6697</v>
      </c>
      <c r="F1674" s="1452">
        <v>442097</v>
      </c>
    </row>
    <row r="1675" spans="1:6" ht="14.5" x14ac:dyDescent="0.2">
      <c r="A1675" s="1452" t="s">
        <v>1398</v>
      </c>
      <c r="B1675" s="1452" t="s">
        <v>1414</v>
      </c>
      <c r="C1675" s="1452" t="s">
        <v>1396</v>
      </c>
      <c r="D1675" s="1452" t="s">
        <v>1413</v>
      </c>
      <c r="E1675" s="1451" t="s">
        <v>6698</v>
      </c>
      <c r="F1675" s="1452">
        <v>442101</v>
      </c>
    </row>
    <row r="1676" spans="1:6" ht="14.5" x14ac:dyDescent="0.2">
      <c r="A1676" s="1452" t="s">
        <v>1398</v>
      </c>
      <c r="B1676" s="1452" t="s">
        <v>1412</v>
      </c>
      <c r="C1676" s="1452" t="s">
        <v>1396</v>
      </c>
      <c r="D1676" s="1452" t="s">
        <v>1411</v>
      </c>
      <c r="E1676" s="1451" t="s">
        <v>6699</v>
      </c>
      <c r="F1676" s="1452">
        <v>442119</v>
      </c>
    </row>
    <row r="1677" spans="1:6" ht="14.5" x14ac:dyDescent="0.2">
      <c r="A1677" s="1452" t="s">
        <v>1398</v>
      </c>
      <c r="B1677" s="1452" t="s">
        <v>1410</v>
      </c>
      <c r="C1677" s="1452" t="s">
        <v>1396</v>
      </c>
      <c r="D1677" s="1452" t="s">
        <v>1409</v>
      </c>
      <c r="E1677" s="1451" t="s">
        <v>6700</v>
      </c>
      <c r="F1677" s="1452">
        <v>442127</v>
      </c>
    </row>
    <row r="1678" spans="1:6" ht="14.5" x14ac:dyDescent="0.2">
      <c r="A1678" s="1452" t="s">
        <v>1398</v>
      </c>
      <c r="B1678" s="1452" t="s">
        <v>1408</v>
      </c>
      <c r="C1678" s="1452" t="s">
        <v>1396</v>
      </c>
      <c r="D1678" s="1452" t="s">
        <v>1407</v>
      </c>
      <c r="E1678" s="1451" t="s">
        <v>6701</v>
      </c>
      <c r="F1678" s="1452">
        <v>442135</v>
      </c>
    </row>
    <row r="1679" spans="1:6" ht="14.5" x14ac:dyDescent="0.2">
      <c r="A1679" s="1452" t="s">
        <v>1398</v>
      </c>
      <c r="B1679" s="1452" t="s">
        <v>1406</v>
      </c>
      <c r="C1679" s="1452" t="s">
        <v>1396</v>
      </c>
      <c r="D1679" s="1452" t="s">
        <v>1405</v>
      </c>
      <c r="E1679" s="1451" t="s">
        <v>6702</v>
      </c>
      <c r="F1679" s="1452">
        <v>442143</v>
      </c>
    </row>
    <row r="1680" spans="1:6" ht="14.5" x14ac:dyDescent="0.2">
      <c r="A1680" s="1452" t="s">
        <v>1398</v>
      </c>
      <c r="B1680" s="1452" t="s">
        <v>1404</v>
      </c>
      <c r="C1680" s="1452" t="s">
        <v>1396</v>
      </c>
      <c r="D1680" s="1452" t="s">
        <v>1403</v>
      </c>
      <c r="E1680" s="1451" t="s">
        <v>6703</v>
      </c>
      <c r="F1680" s="1452">
        <v>443221</v>
      </c>
    </row>
    <row r="1681" spans="1:6" ht="14.5" x14ac:dyDescent="0.2">
      <c r="A1681" s="1452" t="s">
        <v>1398</v>
      </c>
      <c r="B1681" s="1452" t="s">
        <v>1402</v>
      </c>
      <c r="C1681" s="1452" t="s">
        <v>1396</v>
      </c>
      <c r="D1681" s="1452" t="s">
        <v>1401</v>
      </c>
      <c r="E1681" s="1451" t="s">
        <v>6704</v>
      </c>
      <c r="F1681" s="1452">
        <v>443417</v>
      </c>
    </row>
    <row r="1682" spans="1:6" ht="14.5" x14ac:dyDescent="0.2">
      <c r="A1682" s="1452" t="s">
        <v>1398</v>
      </c>
      <c r="B1682" s="1452" t="s">
        <v>1400</v>
      </c>
      <c r="C1682" s="1452" t="s">
        <v>1396</v>
      </c>
      <c r="D1682" s="1452" t="s">
        <v>1399</v>
      </c>
      <c r="E1682" s="1451" t="s">
        <v>6705</v>
      </c>
      <c r="F1682" s="1452">
        <v>444618</v>
      </c>
    </row>
    <row r="1683" spans="1:6" ht="14.5" x14ac:dyDescent="0.2">
      <c r="A1683" s="1452" t="s">
        <v>1398</v>
      </c>
      <c r="B1683" s="1452" t="s">
        <v>1397</v>
      </c>
      <c r="C1683" s="1452" t="s">
        <v>1396</v>
      </c>
      <c r="D1683" s="1452" t="s">
        <v>1395</v>
      </c>
      <c r="E1683" s="1451" t="s">
        <v>6706</v>
      </c>
      <c r="F1683" s="1452">
        <v>444626</v>
      </c>
    </row>
    <row r="1684" spans="1:6" ht="14.5" x14ac:dyDescent="0.2">
      <c r="A1684" s="1449" t="s">
        <v>1344</v>
      </c>
      <c r="B1684" s="1450"/>
      <c r="C1684" s="1450" t="s">
        <v>1342</v>
      </c>
      <c r="D1684" s="1450"/>
      <c r="E1684" s="1451" t="s">
        <v>1344</v>
      </c>
      <c r="F1684" s="1449">
        <v>450006</v>
      </c>
    </row>
    <row r="1685" spans="1:6" ht="14.5" x14ac:dyDescent="0.2">
      <c r="A1685" s="1452" t="s">
        <v>1344</v>
      </c>
      <c r="B1685" s="1452" t="s">
        <v>1394</v>
      </c>
      <c r="C1685" s="1452" t="s">
        <v>1342</v>
      </c>
      <c r="D1685" s="1452" t="s">
        <v>1393</v>
      </c>
      <c r="E1685" s="1451" t="s">
        <v>6707</v>
      </c>
      <c r="F1685" s="1452">
        <v>452017</v>
      </c>
    </row>
    <row r="1686" spans="1:6" ht="14.5" x14ac:dyDescent="0.2">
      <c r="A1686" s="1452" t="s">
        <v>1344</v>
      </c>
      <c r="B1686" s="1452" t="s">
        <v>1392</v>
      </c>
      <c r="C1686" s="1452" t="s">
        <v>1342</v>
      </c>
      <c r="D1686" s="1452" t="s">
        <v>1391</v>
      </c>
      <c r="E1686" s="1451" t="s">
        <v>6708</v>
      </c>
      <c r="F1686" s="1452">
        <v>452025</v>
      </c>
    </row>
    <row r="1687" spans="1:6" ht="14.5" x14ac:dyDescent="0.2">
      <c r="A1687" s="1452" t="s">
        <v>1344</v>
      </c>
      <c r="B1687" s="1452" t="s">
        <v>1390</v>
      </c>
      <c r="C1687" s="1452" t="s">
        <v>1342</v>
      </c>
      <c r="D1687" s="1452" t="s">
        <v>1389</v>
      </c>
      <c r="E1687" s="1451" t="s">
        <v>6709</v>
      </c>
      <c r="F1687" s="1452">
        <v>452033</v>
      </c>
    </row>
    <row r="1688" spans="1:6" ht="14.5" x14ac:dyDescent="0.2">
      <c r="A1688" s="1452" t="s">
        <v>1344</v>
      </c>
      <c r="B1688" s="1452" t="s">
        <v>1388</v>
      </c>
      <c r="C1688" s="1452" t="s">
        <v>1342</v>
      </c>
      <c r="D1688" s="1452" t="s">
        <v>1387</v>
      </c>
      <c r="E1688" s="1451" t="s">
        <v>6710</v>
      </c>
      <c r="F1688" s="1452">
        <v>452041</v>
      </c>
    </row>
    <row r="1689" spans="1:6" ht="14.5" x14ac:dyDescent="0.2">
      <c r="A1689" s="1452" t="s">
        <v>1344</v>
      </c>
      <c r="B1689" s="1452" t="s">
        <v>1386</v>
      </c>
      <c r="C1689" s="1452" t="s">
        <v>1342</v>
      </c>
      <c r="D1689" s="1452" t="s">
        <v>1385</v>
      </c>
      <c r="E1689" s="1451" t="s">
        <v>6711</v>
      </c>
      <c r="F1689" s="1452">
        <v>452050</v>
      </c>
    </row>
    <row r="1690" spans="1:6" ht="14.5" x14ac:dyDescent="0.2">
      <c r="A1690" s="1452" t="s">
        <v>1344</v>
      </c>
      <c r="B1690" s="1452" t="s">
        <v>1384</v>
      </c>
      <c r="C1690" s="1452" t="s">
        <v>1342</v>
      </c>
      <c r="D1690" s="1452" t="s">
        <v>1383</v>
      </c>
      <c r="E1690" s="1451" t="s">
        <v>6712</v>
      </c>
      <c r="F1690" s="1452">
        <v>452068</v>
      </c>
    </row>
    <row r="1691" spans="1:6" ht="14.5" x14ac:dyDescent="0.2">
      <c r="A1691" s="1452" t="s">
        <v>1344</v>
      </c>
      <c r="B1691" s="1452" t="s">
        <v>1382</v>
      </c>
      <c r="C1691" s="1452" t="s">
        <v>1342</v>
      </c>
      <c r="D1691" s="1452" t="s">
        <v>1381</v>
      </c>
      <c r="E1691" s="1451" t="s">
        <v>6713</v>
      </c>
      <c r="F1691" s="1452">
        <v>452076</v>
      </c>
    </row>
    <row r="1692" spans="1:6" ht="14.5" x14ac:dyDescent="0.2">
      <c r="A1692" s="1452" t="s">
        <v>1344</v>
      </c>
      <c r="B1692" s="1452" t="s">
        <v>1380</v>
      </c>
      <c r="C1692" s="1452" t="s">
        <v>1342</v>
      </c>
      <c r="D1692" s="1452" t="s">
        <v>1379</v>
      </c>
      <c r="E1692" s="1451" t="s">
        <v>6714</v>
      </c>
      <c r="F1692" s="1452">
        <v>452084</v>
      </c>
    </row>
    <row r="1693" spans="1:6" ht="14.5" x14ac:dyDescent="0.2">
      <c r="A1693" s="1452" t="s">
        <v>1344</v>
      </c>
      <c r="B1693" s="1452" t="s">
        <v>1378</v>
      </c>
      <c r="C1693" s="1452" t="s">
        <v>1342</v>
      </c>
      <c r="D1693" s="1452" t="s">
        <v>1377</v>
      </c>
      <c r="E1693" s="1451" t="s">
        <v>6715</v>
      </c>
      <c r="F1693" s="1452">
        <v>452092</v>
      </c>
    </row>
    <row r="1694" spans="1:6" ht="14.5" x14ac:dyDescent="0.2">
      <c r="A1694" s="1452" t="s">
        <v>1344</v>
      </c>
      <c r="B1694" s="1452" t="s">
        <v>1376</v>
      </c>
      <c r="C1694" s="1452" t="s">
        <v>1342</v>
      </c>
      <c r="D1694" s="1452" t="s">
        <v>1375</v>
      </c>
      <c r="E1694" s="1451" t="s">
        <v>6716</v>
      </c>
      <c r="F1694" s="1452">
        <v>453412</v>
      </c>
    </row>
    <row r="1695" spans="1:6" ht="14.5" x14ac:dyDescent="0.2">
      <c r="A1695" s="1452" t="s">
        <v>1344</v>
      </c>
      <c r="B1695" s="1452" t="s">
        <v>1374</v>
      </c>
      <c r="C1695" s="1452" t="s">
        <v>1342</v>
      </c>
      <c r="D1695" s="1452" t="s">
        <v>1373</v>
      </c>
      <c r="E1695" s="1451" t="s">
        <v>6717</v>
      </c>
      <c r="F1695" s="1452">
        <v>453617</v>
      </c>
    </row>
    <row r="1696" spans="1:6" ht="14.5" x14ac:dyDescent="0.2">
      <c r="A1696" s="1452" t="s">
        <v>1344</v>
      </c>
      <c r="B1696" s="1452" t="s">
        <v>1372</v>
      </c>
      <c r="C1696" s="1452" t="s">
        <v>1342</v>
      </c>
      <c r="D1696" s="1452" t="s">
        <v>1371</v>
      </c>
      <c r="E1696" s="1451" t="s">
        <v>6718</v>
      </c>
      <c r="F1696" s="1452">
        <v>453820</v>
      </c>
    </row>
    <row r="1697" spans="1:6" ht="14.5" x14ac:dyDescent="0.2">
      <c r="A1697" s="1452" t="s">
        <v>1344</v>
      </c>
      <c r="B1697" s="1452" t="s">
        <v>1370</v>
      </c>
      <c r="C1697" s="1452" t="s">
        <v>1342</v>
      </c>
      <c r="D1697" s="1452" t="s">
        <v>1369</v>
      </c>
      <c r="E1697" s="1451" t="s">
        <v>6719</v>
      </c>
      <c r="F1697" s="1452">
        <v>453838</v>
      </c>
    </row>
    <row r="1698" spans="1:6" ht="14.5" x14ac:dyDescent="0.2">
      <c r="A1698" s="1452" t="s">
        <v>1344</v>
      </c>
      <c r="B1698" s="1452" t="s">
        <v>1368</v>
      </c>
      <c r="C1698" s="1452" t="s">
        <v>1342</v>
      </c>
      <c r="D1698" s="1452" t="s">
        <v>1367</v>
      </c>
      <c r="E1698" s="1451" t="s">
        <v>6720</v>
      </c>
      <c r="F1698" s="1452">
        <v>454010</v>
      </c>
    </row>
    <row r="1699" spans="1:6" ht="14.5" x14ac:dyDescent="0.2">
      <c r="A1699" s="1452" t="s">
        <v>1344</v>
      </c>
      <c r="B1699" s="1452" t="s">
        <v>1366</v>
      </c>
      <c r="C1699" s="1452" t="s">
        <v>1342</v>
      </c>
      <c r="D1699" s="1452" t="s">
        <v>1365</v>
      </c>
      <c r="E1699" s="1451" t="s">
        <v>6721</v>
      </c>
      <c r="F1699" s="1452">
        <v>454028</v>
      </c>
    </row>
    <row r="1700" spans="1:6" ht="14.5" x14ac:dyDescent="0.2">
      <c r="A1700" s="1452" t="s">
        <v>1344</v>
      </c>
      <c r="B1700" s="1452" t="s">
        <v>1364</v>
      </c>
      <c r="C1700" s="1452" t="s">
        <v>1342</v>
      </c>
      <c r="D1700" s="1452" t="s">
        <v>1363</v>
      </c>
      <c r="E1700" s="1451" t="s">
        <v>6722</v>
      </c>
      <c r="F1700" s="1452">
        <v>454036</v>
      </c>
    </row>
    <row r="1701" spans="1:6" ht="14.5" x14ac:dyDescent="0.2">
      <c r="A1701" s="1452" t="s">
        <v>1344</v>
      </c>
      <c r="B1701" s="1452" t="s">
        <v>1362</v>
      </c>
      <c r="C1701" s="1452" t="s">
        <v>1342</v>
      </c>
      <c r="D1701" s="1452" t="s">
        <v>1361</v>
      </c>
      <c r="E1701" s="1451" t="s">
        <v>6723</v>
      </c>
      <c r="F1701" s="1452">
        <v>454044</v>
      </c>
    </row>
    <row r="1702" spans="1:6" ht="14.5" x14ac:dyDescent="0.2">
      <c r="A1702" s="1452" t="s">
        <v>1344</v>
      </c>
      <c r="B1702" s="1452" t="s">
        <v>1360</v>
      </c>
      <c r="C1702" s="1452" t="s">
        <v>1342</v>
      </c>
      <c r="D1702" s="1452" t="s">
        <v>1359</v>
      </c>
      <c r="E1702" s="1451" t="s">
        <v>6724</v>
      </c>
      <c r="F1702" s="1452">
        <v>454052</v>
      </c>
    </row>
    <row r="1703" spans="1:6" ht="14.5" x14ac:dyDescent="0.2">
      <c r="A1703" s="1452" t="s">
        <v>1344</v>
      </c>
      <c r="B1703" s="1452" t="s">
        <v>1358</v>
      </c>
      <c r="C1703" s="1452" t="s">
        <v>1342</v>
      </c>
      <c r="D1703" s="1452" t="s">
        <v>1357</v>
      </c>
      <c r="E1703" s="1451" t="s">
        <v>6725</v>
      </c>
      <c r="F1703" s="1452">
        <v>454061</v>
      </c>
    </row>
    <row r="1704" spans="1:6" ht="14.5" x14ac:dyDescent="0.2">
      <c r="A1704" s="1452" t="s">
        <v>1344</v>
      </c>
      <c r="B1704" s="1452" t="s">
        <v>1356</v>
      </c>
      <c r="C1704" s="1452" t="s">
        <v>1342</v>
      </c>
      <c r="D1704" s="1452" t="s">
        <v>1355</v>
      </c>
      <c r="E1704" s="1451" t="s">
        <v>6726</v>
      </c>
      <c r="F1704" s="1452">
        <v>454214</v>
      </c>
    </row>
    <row r="1705" spans="1:6" ht="14.5" x14ac:dyDescent="0.2">
      <c r="A1705" s="1452" t="s">
        <v>1344</v>
      </c>
      <c r="B1705" s="1452" t="s">
        <v>1354</v>
      </c>
      <c r="C1705" s="1452" t="s">
        <v>1342</v>
      </c>
      <c r="D1705" s="1452" t="s">
        <v>1353</v>
      </c>
      <c r="E1705" s="1451" t="s">
        <v>6727</v>
      </c>
      <c r="F1705" s="1452">
        <v>454290</v>
      </c>
    </row>
    <row r="1706" spans="1:6" ht="14.5" x14ac:dyDescent="0.2">
      <c r="A1706" s="1452" t="s">
        <v>1344</v>
      </c>
      <c r="B1706" s="1452" t="s">
        <v>1352</v>
      </c>
      <c r="C1706" s="1452" t="s">
        <v>1342</v>
      </c>
      <c r="D1706" s="1452" t="s">
        <v>1351</v>
      </c>
      <c r="E1706" s="1451" t="s">
        <v>6728</v>
      </c>
      <c r="F1706" s="1452">
        <v>454303</v>
      </c>
    </row>
    <row r="1707" spans="1:6" ht="14.5" x14ac:dyDescent="0.2">
      <c r="A1707" s="1452" t="s">
        <v>1344</v>
      </c>
      <c r="B1707" s="1452" t="s">
        <v>1350</v>
      </c>
      <c r="C1707" s="1452" t="s">
        <v>1342</v>
      </c>
      <c r="D1707" s="1452" t="s">
        <v>1349</v>
      </c>
      <c r="E1707" s="1451" t="s">
        <v>6729</v>
      </c>
      <c r="F1707" s="1452">
        <v>454311</v>
      </c>
    </row>
    <row r="1708" spans="1:6" ht="14.5" x14ac:dyDescent="0.2">
      <c r="A1708" s="1452" t="s">
        <v>1344</v>
      </c>
      <c r="B1708" s="1452" t="s">
        <v>1348</v>
      </c>
      <c r="C1708" s="1452" t="s">
        <v>1342</v>
      </c>
      <c r="D1708" s="1452" t="s">
        <v>1347</v>
      </c>
      <c r="E1708" s="1451" t="s">
        <v>6730</v>
      </c>
      <c r="F1708" s="1452">
        <v>454419</v>
      </c>
    </row>
    <row r="1709" spans="1:6" ht="14.5" x14ac:dyDescent="0.2">
      <c r="A1709" s="1452" t="s">
        <v>1344</v>
      </c>
      <c r="B1709" s="1452" t="s">
        <v>1346</v>
      </c>
      <c r="C1709" s="1452" t="s">
        <v>1342</v>
      </c>
      <c r="D1709" s="1452" t="s">
        <v>1345</v>
      </c>
      <c r="E1709" s="1451" t="s">
        <v>6731</v>
      </c>
      <c r="F1709" s="1452">
        <v>454427</v>
      </c>
    </row>
    <row r="1710" spans="1:6" ht="14.5" x14ac:dyDescent="0.2">
      <c r="A1710" s="1452" t="s">
        <v>1344</v>
      </c>
      <c r="B1710" s="1452" t="s">
        <v>1343</v>
      </c>
      <c r="C1710" s="1452" t="s">
        <v>1342</v>
      </c>
      <c r="D1710" s="1452" t="s">
        <v>1341</v>
      </c>
      <c r="E1710" s="1451" t="s">
        <v>6732</v>
      </c>
      <c r="F1710" s="1452">
        <v>454435</v>
      </c>
    </row>
    <row r="1711" spans="1:6" ht="14.5" x14ac:dyDescent="0.2">
      <c r="A1711" s="1449" t="s">
        <v>1257</v>
      </c>
      <c r="B1711" s="1450"/>
      <c r="C1711" s="1450" t="s">
        <v>1255</v>
      </c>
      <c r="D1711" s="1450"/>
      <c r="E1711" s="1451" t="s">
        <v>1257</v>
      </c>
      <c r="F1711" s="1449">
        <v>460001</v>
      </c>
    </row>
    <row r="1712" spans="1:6" ht="14.5" x14ac:dyDescent="0.2">
      <c r="A1712" s="1452" t="s">
        <v>1257</v>
      </c>
      <c r="B1712" s="1452" t="s">
        <v>1340</v>
      </c>
      <c r="C1712" s="1452" t="s">
        <v>1255</v>
      </c>
      <c r="D1712" s="1452" t="s">
        <v>1339</v>
      </c>
      <c r="E1712" s="1451" t="s">
        <v>6733</v>
      </c>
      <c r="F1712" s="1452">
        <v>462012</v>
      </c>
    </row>
    <row r="1713" spans="1:6" ht="14.5" x14ac:dyDescent="0.2">
      <c r="A1713" s="1452" t="s">
        <v>1257</v>
      </c>
      <c r="B1713" s="1452" t="s">
        <v>1338</v>
      </c>
      <c r="C1713" s="1452" t="s">
        <v>1255</v>
      </c>
      <c r="D1713" s="1452" t="s">
        <v>1337</v>
      </c>
      <c r="E1713" s="1451" t="s">
        <v>6734</v>
      </c>
      <c r="F1713" s="1452">
        <v>462039</v>
      </c>
    </row>
    <row r="1714" spans="1:6" ht="14.5" x14ac:dyDescent="0.2">
      <c r="A1714" s="1452" t="s">
        <v>1257</v>
      </c>
      <c r="B1714" s="1452" t="s">
        <v>1336</v>
      </c>
      <c r="C1714" s="1452" t="s">
        <v>1255</v>
      </c>
      <c r="D1714" s="1452" t="s">
        <v>1335</v>
      </c>
      <c r="E1714" s="1451" t="s">
        <v>6735</v>
      </c>
      <c r="F1714" s="1452">
        <v>462047</v>
      </c>
    </row>
    <row r="1715" spans="1:6" ht="14.5" x14ac:dyDescent="0.2">
      <c r="A1715" s="1452" t="s">
        <v>1257</v>
      </c>
      <c r="B1715" s="1452" t="s">
        <v>1334</v>
      </c>
      <c r="C1715" s="1452" t="s">
        <v>1255</v>
      </c>
      <c r="D1715" s="1452" t="s">
        <v>1333</v>
      </c>
      <c r="E1715" s="1451" t="s">
        <v>6736</v>
      </c>
      <c r="F1715" s="1452">
        <v>462063</v>
      </c>
    </row>
    <row r="1716" spans="1:6" ht="14.5" x14ac:dyDescent="0.2">
      <c r="A1716" s="1452" t="s">
        <v>1257</v>
      </c>
      <c r="B1716" s="1452" t="s">
        <v>1332</v>
      </c>
      <c r="C1716" s="1452" t="s">
        <v>1255</v>
      </c>
      <c r="D1716" s="1452" t="s">
        <v>1331</v>
      </c>
      <c r="E1716" s="1451" t="s">
        <v>6737</v>
      </c>
      <c r="F1716" s="1452">
        <v>462080</v>
      </c>
    </row>
    <row r="1717" spans="1:6" ht="14.5" x14ac:dyDescent="0.2">
      <c r="A1717" s="1452" t="s">
        <v>1257</v>
      </c>
      <c r="B1717" s="1452" t="s">
        <v>1330</v>
      </c>
      <c r="C1717" s="1452" t="s">
        <v>1255</v>
      </c>
      <c r="D1717" s="1452" t="s">
        <v>1329</v>
      </c>
      <c r="E1717" s="1451" t="s">
        <v>6738</v>
      </c>
      <c r="F1717" s="1452">
        <v>462101</v>
      </c>
    </row>
    <row r="1718" spans="1:6" ht="14.5" x14ac:dyDescent="0.2">
      <c r="A1718" s="1452" t="s">
        <v>1257</v>
      </c>
      <c r="B1718" s="1452" t="s">
        <v>1328</v>
      </c>
      <c r="C1718" s="1452" t="s">
        <v>1255</v>
      </c>
      <c r="D1718" s="1452" t="s">
        <v>1327</v>
      </c>
      <c r="E1718" s="1451" t="s">
        <v>6739</v>
      </c>
      <c r="F1718" s="1452">
        <v>462136</v>
      </c>
    </row>
    <row r="1719" spans="1:6" ht="14.5" x14ac:dyDescent="0.2">
      <c r="A1719" s="1452" t="s">
        <v>1257</v>
      </c>
      <c r="B1719" s="1452" t="s">
        <v>1326</v>
      </c>
      <c r="C1719" s="1452" t="s">
        <v>1255</v>
      </c>
      <c r="D1719" s="1452" t="s">
        <v>1325</v>
      </c>
      <c r="E1719" s="1451" t="s">
        <v>6740</v>
      </c>
      <c r="F1719" s="1452">
        <v>462144</v>
      </c>
    </row>
    <row r="1720" spans="1:6" ht="14.5" x14ac:dyDescent="0.2">
      <c r="A1720" s="1452" t="s">
        <v>1257</v>
      </c>
      <c r="B1720" s="1452" t="s">
        <v>1324</v>
      </c>
      <c r="C1720" s="1452" t="s">
        <v>1255</v>
      </c>
      <c r="D1720" s="1452" t="s">
        <v>1323</v>
      </c>
      <c r="E1720" s="1451" t="s">
        <v>6741</v>
      </c>
      <c r="F1720" s="1452">
        <v>462152</v>
      </c>
    </row>
    <row r="1721" spans="1:6" ht="14.5" x14ac:dyDescent="0.2">
      <c r="A1721" s="1452" t="s">
        <v>1257</v>
      </c>
      <c r="B1721" s="1452" t="s">
        <v>1322</v>
      </c>
      <c r="C1721" s="1452" t="s">
        <v>1255</v>
      </c>
      <c r="D1721" s="1452" t="s">
        <v>1321</v>
      </c>
      <c r="E1721" s="1451" t="s">
        <v>6742</v>
      </c>
      <c r="F1721" s="1452">
        <v>462161</v>
      </c>
    </row>
    <row r="1722" spans="1:6" ht="14.5" x14ac:dyDescent="0.2">
      <c r="A1722" s="1452" t="s">
        <v>1257</v>
      </c>
      <c r="B1722" s="1452" t="s">
        <v>1320</v>
      </c>
      <c r="C1722" s="1452" t="s">
        <v>1255</v>
      </c>
      <c r="D1722" s="1452" t="s">
        <v>1319</v>
      </c>
      <c r="E1722" s="1451" t="s">
        <v>6743</v>
      </c>
      <c r="F1722" s="1452">
        <v>462179</v>
      </c>
    </row>
    <row r="1723" spans="1:6" ht="14.5" x14ac:dyDescent="0.2">
      <c r="A1723" s="1452" t="s">
        <v>1257</v>
      </c>
      <c r="B1723" s="1452" t="s">
        <v>1318</v>
      </c>
      <c r="C1723" s="1452" t="s">
        <v>1255</v>
      </c>
      <c r="D1723" s="1452" t="s">
        <v>1317</v>
      </c>
      <c r="E1723" s="1451" t="s">
        <v>6744</v>
      </c>
      <c r="F1723" s="1452">
        <v>462187</v>
      </c>
    </row>
    <row r="1724" spans="1:6" ht="14.5" x14ac:dyDescent="0.2">
      <c r="A1724" s="1452" t="s">
        <v>1257</v>
      </c>
      <c r="B1724" s="1452" t="s">
        <v>1316</v>
      </c>
      <c r="C1724" s="1452" t="s">
        <v>1255</v>
      </c>
      <c r="D1724" s="1452" t="s">
        <v>1315</v>
      </c>
      <c r="E1724" s="1451" t="s">
        <v>6745</v>
      </c>
      <c r="F1724" s="1452">
        <v>462195</v>
      </c>
    </row>
    <row r="1725" spans="1:6" ht="14.5" x14ac:dyDescent="0.2">
      <c r="A1725" s="1452" t="s">
        <v>1257</v>
      </c>
      <c r="B1725" s="1452" t="s">
        <v>1314</v>
      </c>
      <c r="C1725" s="1452" t="s">
        <v>1255</v>
      </c>
      <c r="D1725" s="1452" t="s">
        <v>1313</v>
      </c>
      <c r="E1725" s="1451" t="s">
        <v>6746</v>
      </c>
      <c r="F1725" s="1452">
        <v>462209</v>
      </c>
    </row>
    <row r="1726" spans="1:6" ht="14.5" x14ac:dyDescent="0.2">
      <c r="A1726" s="1452" t="s">
        <v>1257</v>
      </c>
      <c r="B1726" s="1452" t="s">
        <v>1312</v>
      </c>
      <c r="C1726" s="1452" t="s">
        <v>1255</v>
      </c>
      <c r="D1726" s="1452" t="s">
        <v>1311</v>
      </c>
      <c r="E1726" s="1451" t="s">
        <v>6747</v>
      </c>
      <c r="F1726" s="1452">
        <v>462217</v>
      </c>
    </row>
    <row r="1727" spans="1:6" ht="14.5" x14ac:dyDescent="0.2">
      <c r="A1727" s="1452" t="s">
        <v>1257</v>
      </c>
      <c r="B1727" s="1452" t="s">
        <v>1310</v>
      </c>
      <c r="C1727" s="1452" t="s">
        <v>1255</v>
      </c>
      <c r="D1727" s="1452" t="s">
        <v>1309</v>
      </c>
      <c r="E1727" s="1451" t="s">
        <v>6748</v>
      </c>
      <c r="F1727" s="1452">
        <v>462225</v>
      </c>
    </row>
    <row r="1728" spans="1:6" ht="14.5" x14ac:dyDescent="0.2">
      <c r="A1728" s="1452" t="s">
        <v>1257</v>
      </c>
      <c r="B1728" s="1452" t="s">
        <v>1308</v>
      </c>
      <c r="C1728" s="1452" t="s">
        <v>1255</v>
      </c>
      <c r="D1728" s="1452" t="s">
        <v>1307</v>
      </c>
      <c r="E1728" s="1451" t="s">
        <v>6749</v>
      </c>
      <c r="F1728" s="1452">
        <v>462233</v>
      </c>
    </row>
    <row r="1729" spans="1:6" ht="14.5" x14ac:dyDescent="0.2">
      <c r="A1729" s="1452" t="s">
        <v>1257</v>
      </c>
      <c r="B1729" s="1452" t="s">
        <v>1306</v>
      </c>
      <c r="C1729" s="1452" t="s">
        <v>1255</v>
      </c>
      <c r="D1729" s="1452" t="s">
        <v>1305</v>
      </c>
      <c r="E1729" s="1451" t="s">
        <v>6750</v>
      </c>
      <c r="F1729" s="1452">
        <v>462241</v>
      </c>
    </row>
    <row r="1730" spans="1:6" ht="14.5" x14ac:dyDescent="0.2">
      <c r="A1730" s="1452" t="s">
        <v>1257</v>
      </c>
      <c r="B1730" s="1452" t="s">
        <v>1304</v>
      </c>
      <c r="C1730" s="1452" t="s">
        <v>1255</v>
      </c>
      <c r="D1730" s="1452" t="s">
        <v>1303</v>
      </c>
      <c r="E1730" s="1451" t="s">
        <v>6751</v>
      </c>
      <c r="F1730" s="1452">
        <v>462250</v>
      </c>
    </row>
    <row r="1731" spans="1:6" ht="14.5" x14ac:dyDescent="0.2">
      <c r="A1731" s="1452" t="s">
        <v>1257</v>
      </c>
      <c r="B1731" s="1452" t="s">
        <v>1302</v>
      </c>
      <c r="C1731" s="1452" t="s">
        <v>1255</v>
      </c>
      <c r="D1731" s="1452" t="s">
        <v>1301</v>
      </c>
      <c r="E1731" s="1451" t="s">
        <v>6752</v>
      </c>
      <c r="F1731" s="1452">
        <v>463035</v>
      </c>
    </row>
    <row r="1732" spans="1:6" ht="14.5" x14ac:dyDescent="0.2">
      <c r="A1732" s="1452" t="s">
        <v>1257</v>
      </c>
      <c r="B1732" s="1452" t="s">
        <v>1300</v>
      </c>
      <c r="C1732" s="1452" t="s">
        <v>1255</v>
      </c>
      <c r="D1732" s="1452" t="s">
        <v>1299</v>
      </c>
      <c r="E1732" s="1451" t="s">
        <v>6753</v>
      </c>
      <c r="F1732" s="1452">
        <v>463043</v>
      </c>
    </row>
    <row r="1733" spans="1:6" ht="14.5" x14ac:dyDescent="0.2">
      <c r="A1733" s="1452" t="s">
        <v>1257</v>
      </c>
      <c r="B1733" s="1452" t="s">
        <v>1298</v>
      </c>
      <c r="C1733" s="1452" t="s">
        <v>1255</v>
      </c>
      <c r="D1733" s="1452" t="s">
        <v>1297</v>
      </c>
      <c r="E1733" s="1451" t="s">
        <v>6754</v>
      </c>
      <c r="F1733" s="1452">
        <v>463922</v>
      </c>
    </row>
    <row r="1734" spans="1:6" ht="14.5" x14ac:dyDescent="0.2">
      <c r="A1734" s="1452" t="s">
        <v>1257</v>
      </c>
      <c r="B1734" s="1452" t="s">
        <v>1296</v>
      </c>
      <c r="C1734" s="1452" t="s">
        <v>1255</v>
      </c>
      <c r="D1734" s="1452" t="s">
        <v>1295</v>
      </c>
      <c r="E1734" s="1451" t="s">
        <v>6755</v>
      </c>
      <c r="F1734" s="1452">
        <v>464040</v>
      </c>
    </row>
    <row r="1735" spans="1:6" ht="14.5" x14ac:dyDescent="0.2">
      <c r="A1735" s="1452" t="s">
        <v>1257</v>
      </c>
      <c r="B1735" s="1452" t="s">
        <v>1294</v>
      </c>
      <c r="C1735" s="1452" t="s">
        <v>1255</v>
      </c>
      <c r="D1735" s="1452" t="s">
        <v>1293</v>
      </c>
      <c r="E1735" s="1451" t="s">
        <v>6756</v>
      </c>
      <c r="F1735" s="1452">
        <v>464520</v>
      </c>
    </row>
    <row r="1736" spans="1:6" ht="14.5" x14ac:dyDescent="0.2">
      <c r="A1736" s="1452" t="s">
        <v>1257</v>
      </c>
      <c r="B1736" s="1452" t="s">
        <v>1292</v>
      </c>
      <c r="C1736" s="1452" t="s">
        <v>1255</v>
      </c>
      <c r="D1736" s="1452" t="s">
        <v>1291</v>
      </c>
      <c r="E1736" s="1451" t="s">
        <v>6757</v>
      </c>
      <c r="F1736" s="1452">
        <v>464686</v>
      </c>
    </row>
    <row r="1737" spans="1:6" ht="14.5" x14ac:dyDescent="0.2">
      <c r="A1737" s="1452" t="s">
        <v>1257</v>
      </c>
      <c r="B1737" s="1452" t="s">
        <v>1290</v>
      </c>
      <c r="C1737" s="1452" t="s">
        <v>1255</v>
      </c>
      <c r="D1737" s="1452" t="s">
        <v>1289</v>
      </c>
      <c r="E1737" s="1451" t="s">
        <v>6758</v>
      </c>
      <c r="F1737" s="1452">
        <v>464821</v>
      </c>
    </row>
    <row r="1738" spans="1:6" ht="14.5" x14ac:dyDescent="0.2">
      <c r="A1738" s="1452" t="s">
        <v>1257</v>
      </c>
      <c r="B1738" s="1452" t="s">
        <v>1288</v>
      </c>
      <c r="C1738" s="1452" t="s">
        <v>1255</v>
      </c>
      <c r="D1738" s="1452" t="s">
        <v>1287</v>
      </c>
      <c r="E1738" s="1451" t="s">
        <v>6759</v>
      </c>
      <c r="F1738" s="1452">
        <v>464902</v>
      </c>
    </row>
    <row r="1739" spans="1:6" ht="14.5" x14ac:dyDescent="0.2">
      <c r="A1739" s="1452" t="s">
        <v>1257</v>
      </c>
      <c r="B1739" s="1452" t="s">
        <v>1286</v>
      </c>
      <c r="C1739" s="1452" t="s">
        <v>1255</v>
      </c>
      <c r="D1739" s="1452" t="s">
        <v>1285</v>
      </c>
      <c r="E1739" s="1451" t="s">
        <v>6760</v>
      </c>
      <c r="F1739" s="1452">
        <v>464911</v>
      </c>
    </row>
    <row r="1740" spans="1:6" ht="14.5" x14ac:dyDescent="0.2">
      <c r="A1740" s="1452" t="s">
        <v>1257</v>
      </c>
      <c r="B1740" s="1452" t="s">
        <v>1284</v>
      </c>
      <c r="C1740" s="1452" t="s">
        <v>1255</v>
      </c>
      <c r="D1740" s="1452" t="s">
        <v>6761</v>
      </c>
      <c r="E1740" s="1451" t="s">
        <v>6762</v>
      </c>
      <c r="F1740" s="1452">
        <v>464929</v>
      </c>
    </row>
    <row r="1741" spans="1:6" ht="14.5" x14ac:dyDescent="0.2">
      <c r="A1741" s="1452" t="s">
        <v>1257</v>
      </c>
      <c r="B1741" s="1452" t="s">
        <v>1283</v>
      </c>
      <c r="C1741" s="1452" t="s">
        <v>1255</v>
      </c>
      <c r="D1741" s="1452" t="s">
        <v>1282</v>
      </c>
      <c r="E1741" s="1451" t="s">
        <v>6763</v>
      </c>
      <c r="F1741" s="1452">
        <v>465011</v>
      </c>
    </row>
    <row r="1742" spans="1:6" ht="14.5" x14ac:dyDescent="0.2">
      <c r="A1742" s="1452" t="s">
        <v>1257</v>
      </c>
      <c r="B1742" s="1452" t="s">
        <v>1281</v>
      </c>
      <c r="C1742" s="1452" t="s">
        <v>1255</v>
      </c>
      <c r="D1742" s="1452" t="s">
        <v>1280</v>
      </c>
      <c r="E1742" s="1451" t="s">
        <v>6764</v>
      </c>
      <c r="F1742" s="1452">
        <v>465020</v>
      </c>
    </row>
    <row r="1743" spans="1:6" ht="14.5" x14ac:dyDescent="0.2">
      <c r="A1743" s="1452" t="s">
        <v>1257</v>
      </c>
      <c r="B1743" s="1452" t="s">
        <v>1279</v>
      </c>
      <c r="C1743" s="1452" t="s">
        <v>1255</v>
      </c>
      <c r="D1743" s="1452" t="s">
        <v>1278</v>
      </c>
      <c r="E1743" s="1451" t="s">
        <v>6765</v>
      </c>
      <c r="F1743" s="1452">
        <v>465054</v>
      </c>
    </row>
    <row r="1744" spans="1:6" ht="14.5" x14ac:dyDescent="0.2">
      <c r="A1744" s="1452" t="s">
        <v>1257</v>
      </c>
      <c r="B1744" s="1452" t="s">
        <v>1277</v>
      </c>
      <c r="C1744" s="1452" t="s">
        <v>1255</v>
      </c>
      <c r="D1744" s="1452" t="s">
        <v>1276</v>
      </c>
      <c r="E1744" s="1451" t="s">
        <v>6766</v>
      </c>
      <c r="F1744" s="1452">
        <v>465232</v>
      </c>
    </row>
    <row r="1745" spans="1:10" ht="14.5" x14ac:dyDescent="0.2">
      <c r="A1745" s="1452" t="s">
        <v>1257</v>
      </c>
      <c r="B1745" s="1452" t="s">
        <v>1275</v>
      </c>
      <c r="C1745" s="1452" t="s">
        <v>1255</v>
      </c>
      <c r="D1745" s="1452" t="s">
        <v>1274</v>
      </c>
      <c r="E1745" s="1451" t="s">
        <v>6767</v>
      </c>
      <c r="F1745" s="1452">
        <v>465241</v>
      </c>
    </row>
    <row r="1746" spans="1:10" ht="14.5" x14ac:dyDescent="0.2">
      <c r="A1746" s="1452" t="s">
        <v>1257</v>
      </c>
      <c r="B1746" s="1452" t="s">
        <v>1273</v>
      </c>
      <c r="C1746" s="1452" t="s">
        <v>1255</v>
      </c>
      <c r="D1746" s="1452" t="s">
        <v>1272</v>
      </c>
      <c r="E1746" s="1451" t="s">
        <v>6768</v>
      </c>
      <c r="F1746" s="1452">
        <v>465259</v>
      </c>
    </row>
    <row r="1747" spans="1:10" ht="14.5" x14ac:dyDescent="0.2">
      <c r="A1747" s="1452" t="s">
        <v>1257</v>
      </c>
      <c r="B1747" s="1452" t="s">
        <v>1271</v>
      </c>
      <c r="C1747" s="1452" t="s">
        <v>1255</v>
      </c>
      <c r="D1747" s="1452" t="s">
        <v>1270</v>
      </c>
      <c r="E1747" s="1451" t="s">
        <v>6769</v>
      </c>
      <c r="F1747" s="1452">
        <v>465275</v>
      </c>
    </row>
    <row r="1748" spans="1:10" ht="14.5" x14ac:dyDescent="0.2">
      <c r="A1748" s="1452" t="s">
        <v>1257</v>
      </c>
      <c r="B1748" s="1452" t="s">
        <v>1269</v>
      </c>
      <c r="C1748" s="1452" t="s">
        <v>1255</v>
      </c>
      <c r="D1748" s="1452" t="s">
        <v>1268</v>
      </c>
      <c r="E1748" s="1451" t="s">
        <v>6770</v>
      </c>
      <c r="F1748" s="1452">
        <v>465291</v>
      </c>
    </row>
    <row r="1749" spans="1:10" ht="14.5" x14ac:dyDescent="0.2">
      <c r="A1749" s="1452" t="s">
        <v>1257</v>
      </c>
      <c r="B1749" s="1452" t="s">
        <v>1267</v>
      </c>
      <c r="C1749" s="1452" t="s">
        <v>1255</v>
      </c>
      <c r="D1749" s="1452" t="s">
        <v>1266</v>
      </c>
      <c r="E1749" s="1451" t="s">
        <v>6771</v>
      </c>
      <c r="F1749" s="1452">
        <v>465305</v>
      </c>
    </row>
    <row r="1750" spans="1:10" ht="14.5" x14ac:dyDescent="0.2">
      <c r="A1750" s="1452" t="s">
        <v>1257</v>
      </c>
      <c r="B1750" s="1452" t="s">
        <v>1265</v>
      </c>
      <c r="C1750" s="1452" t="s">
        <v>1255</v>
      </c>
      <c r="D1750" s="1452" t="s">
        <v>1264</v>
      </c>
      <c r="E1750" s="1451" t="s">
        <v>6772</v>
      </c>
      <c r="F1750" s="1452">
        <v>465313</v>
      </c>
    </row>
    <row r="1751" spans="1:10" ht="14.5" x14ac:dyDescent="0.2">
      <c r="A1751" s="1452" t="s">
        <v>1257</v>
      </c>
      <c r="B1751" s="1452" t="s">
        <v>1263</v>
      </c>
      <c r="C1751" s="1452" t="s">
        <v>1255</v>
      </c>
      <c r="D1751" s="1452" t="s">
        <v>1262</v>
      </c>
      <c r="E1751" s="1451" t="s">
        <v>6773</v>
      </c>
      <c r="F1751" s="1452">
        <v>465321</v>
      </c>
    </row>
    <row r="1752" spans="1:10" ht="14.5" x14ac:dyDescent="0.2">
      <c r="A1752" s="1452" t="s">
        <v>1257</v>
      </c>
      <c r="B1752" s="1452" t="s">
        <v>1261</v>
      </c>
      <c r="C1752" s="1452" t="s">
        <v>1255</v>
      </c>
      <c r="D1752" s="1452" t="s">
        <v>1260</v>
      </c>
      <c r="E1752" s="1451" t="s">
        <v>6774</v>
      </c>
      <c r="F1752" s="1452">
        <v>465330</v>
      </c>
      <c r="J1752" s="1453"/>
    </row>
    <row r="1753" spans="1:10" ht="14.5" x14ac:dyDescent="0.2">
      <c r="A1753" s="1452" t="s">
        <v>1257</v>
      </c>
      <c r="B1753" s="1452" t="s">
        <v>1259</v>
      </c>
      <c r="C1753" s="1452" t="s">
        <v>1255</v>
      </c>
      <c r="D1753" s="1452" t="s">
        <v>1258</v>
      </c>
      <c r="E1753" s="1451" t="s">
        <v>6775</v>
      </c>
      <c r="F1753" s="1452">
        <v>465348</v>
      </c>
    </row>
    <row r="1754" spans="1:10" ht="14.5" x14ac:dyDescent="0.2">
      <c r="A1754" s="1452" t="s">
        <v>1257</v>
      </c>
      <c r="B1754" s="1452" t="s">
        <v>1256</v>
      </c>
      <c r="C1754" s="1452" t="s">
        <v>1255</v>
      </c>
      <c r="D1754" s="1452" t="s">
        <v>1254</v>
      </c>
      <c r="E1754" s="1451" t="s">
        <v>6776</v>
      </c>
      <c r="F1754" s="1452">
        <v>465356</v>
      </c>
    </row>
    <row r="1755" spans="1:10" ht="14.5" x14ac:dyDescent="0.2">
      <c r="A1755" s="1449" t="s">
        <v>1173</v>
      </c>
      <c r="B1755" s="1450"/>
      <c r="C1755" s="1450" t="s">
        <v>1171</v>
      </c>
      <c r="D1755" s="1450"/>
      <c r="E1755" s="1451" t="s">
        <v>1173</v>
      </c>
      <c r="F1755" s="1449">
        <v>470007</v>
      </c>
    </row>
    <row r="1756" spans="1:10" ht="14.5" x14ac:dyDescent="0.2">
      <c r="A1756" s="1452" t="s">
        <v>1173</v>
      </c>
      <c r="B1756" s="1452" t="s">
        <v>1253</v>
      </c>
      <c r="C1756" s="1452" t="s">
        <v>1171</v>
      </c>
      <c r="D1756" s="1452" t="s">
        <v>1252</v>
      </c>
      <c r="E1756" s="1451" t="s">
        <v>6777</v>
      </c>
      <c r="F1756" s="1452">
        <v>472018</v>
      </c>
    </row>
    <row r="1757" spans="1:10" ht="14.5" x14ac:dyDescent="0.2">
      <c r="A1757" s="1452" t="s">
        <v>1173</v>
      </c>
      <c r="B1757" s="1452" t="s">
        <v>1251</v>
      </c>
      <c r="C1757" s="1452" t="s">
        <v>1171</v>
      </c>
      <c r="D1757" s="1452" t="s">
        <v>1250</v>
      </c>
      <c r="E1757" s="1451" t="s">
        <v>6778</v>
      </c>
      <c r="F1757" s="1452">
        <v>472051</v>
      </c>
    </row>
    <row r="1758" spans="1:10" ht="14.5" x14ac:dyDescent="0.2">
      <c r="A1758" s="1452" t="s">
        <v>1173</v>
      </c>
      <c r="B1758" s="1452" t="s">
        <v>1249</v>
      </c>
      <c r="C1758" s="1452" t="s">
        <v>1171</v>
      </c>
      <c r="D1758" s="1452" t="s">
        <v>1248</v>
      </c>
      <c r="E1758" s="1451" t="s">
        <v>6779</v>
      </c>
      <c r="F1758" s="1452">
        <v>472077</v>
      </c>
    </row>
    <row r="1759" spans="1:10" ht="14.5" x14ac:dyDescent="0.2">
      <c r="A1759" s="1452" t="s">
        <v>1173</v>
      </c>
      <c r="B1759" s="1452" t="s">
        <v>1247</v>
      </c>
      <c r="C1759" s="1452" t="s">
        <v>1171</v>
      </c>
      <c r="D1759" s="1452" t="s">
        <v>1246</v>
      </c>
      <c r="E1759" s="1451" t="s">
        <v>6780</v>
      </c>
      <c r="F1759" s="1452">
        <v>472085</v>
      </c>
    </row>
    <row r="1760" spans="1:10" ht="14.5" x14ac:dyDescent="0.2">
      <c r="A1760" s="1452" t="s">
        <v>1173</v>
      </c>
      <c r="B1760" s="1452" t="s">
        <v>1245</v>
      </c>
      <c r="C1760" s="1452" t="s">
        <v>1171</v>
      </c>
      <c r="D1760" s="1452" t="s">
        <v>1244</v>
      </c>
      <c r="E1760" s="1451" t="s">
        <v>6781</v>
      </c>
      <c r="F1760" s="1452">
        <v>472093</v>
      </c>
    </row>
    <row r="1761" spans="1:9" ht="14.5" x14ac:dyDescent="0.2">
      <c r="A1761" s="1452" t="s">
        <v>1173</v>
      </c>
      <c r="B1761" s="1452" t="s">
        <v>1243</v>
      </c>
      <c r="C1761" s="1452" t="s">
        <v>1171</v>
      </c>
      <c r="D1761" s="1452" t="s">
        <v>1242</v>
      </c>
      <c r="E1761" s="1451" t="s">
        <v>6782</v>
      </c>
      <c r="F1761" s="1452">
        <v>472107</v>
      </c>
      <c r="I1761" s="1453"/>
    </row>
    <row r="1762" spans="1:9" ht="14.5" x14ac:dyDescent="0.2">
      <c r="A1762" s="1452" t="s">
        <v>1173</v>
      </c>
      <c r="B1762" s="1452" t="s">
        <v>1241</v>
      </c>
      <c r="C1762" s="1452" t="s">
        <v>1171</v>
      </c>
      <c r="D1762" s="1452" t="s">
        <v>1240</v>
      </c>
      <c r="E1762" s="1451" t="s">
        <v>6783</v>
      </c>
      <c r="F1762" s="1452">
        <v>472115</v>
      </c>
    </row>
    <row r="1763" spans="1:9" ht="14.5" x14ac:dyDescent="0.2">
      <c r="A1763" s="1452" t="s">
        <v>1173</v>
      </c>
      <c r="B1763" s="1452" t="s">
        <v>1239</v>
      </c>
      <c r="C1763" s="1452" t="s">
        <v>1171</v>
      </c>
      <c r="D1763" s="1452" t="s">
        <v>1238</v>
      </c>
      <c r="E1763" s="1451" t="s">
        <v>6784</v>
      </c>
      <c r="F1763" s="1452">
        <v>472123</v>
      </c>
    </row>
    <row r="1764" spans="1:9" ht="14.5" x14ac:dyDescent="0.2">
      <c r="A1764" s="1452" t="s">
        <v>1173</v>
      </c>
      <c r="B1764" s="1452" t="s">
        <v>1237</v>
      </c>
      <c r="C1764" s="1452" t="s">
        <v>1171</v>
      </c>
      <c r="D1764" s="1452" t="s">
        <v>1236</v>
      </c>
      <c r="E1764" s="1451" t="s">
        <v>6785</v>
      </c>
      <c r="F1764" s="1452">
        <v>472131</v>
      </c>
    </row>
    <row r="1765" spans="1:9" ht="14.5" x14ac:dyDescent="0.2">
      <c r="A1765" s="1452" t="s">
        <v>1173</v>
      </c>
      <c r="B1765" s="1452" t="s">
        <v>1235</v>
      </c>
      <c r="C1765" s="1452" t="s">
        <v>1171</v>
      </c>
      <c r="D1765" s="1452" t="s">
        <v>1234</v>
      </c>
      <c r="E1765" s="1451" t="s">
        <v>6786</v>
      </c>
      <c r="F1765" s="1452">
        <v>472140</v>
      </c>
    </row>
    <row r="1766" spans="1:9" ht="14.5" x14ac:dyDescent="0.2">
      <c r="A1766" s="1452" t="s">
        <v>1173</v>
      </c>
      <c r="B1766" s="1452" t="s">
        <v>1233</v>
      </c>
      <c r="C1766" s="1452" t="s">
        <v>1171</v>
      </c>
      <c r="D1766" s="1452" t="s">
        <v>1232</v>
      </c>
      <c r="E1766" s="1451" t="s">
        <v>6787</v>
      </c>
      <c r="F1766" s="1452">
        <v>472158</v>
      </c>
    </row>
    <row r="1767" spans="1:9" ht="14.5" x14ac:dyDescent="0.2">
      <c r="A1767" s="1452" t="s">
        <v>1173</v>
      </c>
      <c r="B1767" s="1452" t="s">
        <v>1231</v>
      </c>
      <c r="C1767" s="1452" t="s">
        <v>1171</v>
      </c>
      <c r="D1767" s="1452" t="s">
        <v>1230</v>
      </c>
      <c r="E1767" s="1451" t="s">
        <v>6788</v>
      </c>
      <c r="F1767" s="1452">
        <v>473014</v>
      </c>
    </row>
    <row r="1768" spans="1:9" ht="14.5" x14ac:dyDescent="0.2">
      <c r="A1768" s="1452" t="s">
        <v>1173</v>
      </c>
      <c r="B1768" s="1452" t="s">
        <v>1229</v>
      </c>
      <c r="C1768" s="1452" t="s">
        <v>1171</v>
      </c>
      <c r="D1768" s="1452" t="s">
        <v>1228</v>
      </c>
      <c r="E1768" s="1451" t="s">
        <v>6789</v>
      </c>
      <c r="F1768" s="1452">
        <v>473022</v>
      </c>
    </row>
    <row r="1769" spans="1:9" ht="14.5" x14ac:dyDescent="0.2">
      <c r="A1769" s="1452" t="s">
        <v>1173</v>
      </c>
      <c r="B1769" s="1452" t="s">
        <v>1227</v>
      </c>
      <c r="C1769" s="1452" t="s">
        <v>1171</v>
      </c>
      <c r="D1769" s="1452" t="s">
        <v>1226</v>
      </c>
      <c r="E1769" s="1451" t="s">
        <v>6790</v>
      </c>
      <c r="F1769" s="1452">
        <v>473031</v>
      </c>
    </row>
    <row r="1770" spans="1:9" ht="14.5" x14ac:dyDescent="0.2">
      <c r="A1770" s="1452" t="s">
        <v>1173</v>
      </c>
      <c r="B1770" s="1452" t="s">
        <v>1225</v>
      </c>
      <c r="C1770" s="1452" t="s">
        <v>1171</v>
      </c>
      <c r="D1770" s="1452" t="s">
        <v>1224</v>
      </c>
      <c r="E1770" s="1451" t="s">
        <v>6791</v>
      </c>
      <c r="F1770" s="1452">
        <v>473065</v>
      </c>
    </row>
    <row r="1771" spans="1:9" ht="14.5" x14ac:dyDescent="0.2">
      <c r="A1771" s="1452" t="s">
        <v>1173</v>
      </c>
      <c r="B1771" s="1452" t="s">
        <v>1223</v>
      </c>
      <c r="C1771" s="1452" t="s">
        <v>1171</v>
      </c>
      <c r="D1771" s="1452" t="s">
        <v>1222</v>
      </c>
      <c r="E1771" s="1451" t="s">
        <v>6792</v>
      </c>
      <c r="F1771" s="1452">
        <v>473081</v>
      </c>
    </row>
    <row r="1772" spans="1:9" ht="14.5" x14ac:dyDescent="0.2">
      <c r="A1772" s="1452" t="s">
        <v>1173</v>
      </c>
      <c r="B1772" s="1452" t="s">
        <v>1221</v>
      </c>
      <c r="C1772" s="1452" t="s">
        <v>1171</v>
      </c>
      <c r="D1772" s="1452" t="s">
        <v>1220</v>
      </c>
      <c r="E1772" s="1451" t="s">
        <v>6793</v>
      </c>
      <c r="F1772" s="1452">
        <v>473111</v>
      </c>
    </row>
    <row r="1773" spans="1:9" ht="14.5" x14ac:dyDescent="0.2">
      <c r="A1773" s="1452" t="s">
        <v>1173</v>
      </c>
      <c r="B1773" s="1452" t="s">
        <v>1219</v>
      </c>
      <c r="C1773" s="1452" t="s">
        <v>1171</v>
      </c>
      <c r="D1773" s="1452" t="s">
        <v>1218</v>
      </c>
      <c r="E1773" s="1451" t="s">
        <v>6794</v>
      </c>
      <c r="F1773" s="1452">
        <v>473138</v>
      </c>
    </row>
    <row r="1774" spans="1:9" ht="14.5" x14ac:dyDescent="0.2">
      <c r="A1774" s="1452" t="s">
        <v>1173</v>
      </c>
      <c r="B1774" s="1452" t="s">
        <v>1217</v>
      </c>
      <c r="C1774" s="1452" t="s">
        <v>1171</v>
      </c>
      <c r="D1774" s="1452" t="s">
        <v>1216</v>
      </c>
      <c r="E1774" s="1451" t="s">
        <v>6795</v>
      </c>
      <c r="F1774" s="1452">
        <v>473146</v>
      </c>
    </row>
    <row r="1775" spans="1:9" ht="14.5" x14ac:dyDescent="0.2">
      <c r="A1775" s="1452" t="s">
        <v>1173</v>
      </c>
      <c r="B1775" s="1452" t="s">
        <v>1215</v>
      </c>
      <c r="C1775" s="1452" t="s">
        <v>1171</v>
      </c>
      <c r="D1775" s="1452" t="s">
        <v>1214</v>
      </c>
      <c r="E1775" s="1451" t="s">
        <v>6796</v>
      </c>
      <c r="F1775" s="1452">
        <v>473154</v>
      </c>
    </row>
    <row r="1776" spans="1:9" ht="14.5" x14ac:dyDescent="0.2">
      <c r="A1776" s="1452" t="s">
        <v>1173</v>
      </c>
      <c r="B1776" s="1452" t="s">
        <v>1213</v>
      </c>
      <c r="C1776" s="1452" t="s">
        <v>1171</v>
      </c>
      <c r="D1776" s="1452" t="s">
        <v>1212</v>
      </c>
      <c r="E1776" s="1451" t="s">
        <v>6797</v>
      </c>
      <c r="F1776" s="1452">
        <v>473243</v>
      </c>
    </row>
    <row r="1777" spans="1:6" ht="14.5" x14ac:dyDescent="0.2">
      <c r="A1777" s="1452" t="s">
        <v>1173</v>
      </c>
      <c r="B1777" s="1452" t="s">
        <v>1211</v>
      </c>
      <c r="C1777" s="1452" t="s">
        <v>1171</v>
      </c>
      <c r="D1777" s="1452" t="s">
        <v>1210</v>
      </c>
      <c r="E1777" s="1451" t="s">
        <v>6798</v>
      </c>
      <c r="F1777" s="1452">
        <v>473251</v>
      </c>
    </row>
    <row r="1778" spans="1:6" ht="14.5" x14ac:dyDescent="0.2">
      <c r="A1778" s="1452" t="s">
        <v>1173</v>
      </c>
      <c r="B1778" s="1452" t="s">
        <v>1209</v>
      </c>
      <c r="C1778" s="1452" t="s">
        <v>1171</v>
      </c>
      <c r="D1778" s="1452" t="s">
        <v>1208</v>
      </c>
      <c r="E1778" s="1451" t="s">
        <v>6799</v>
      </c>
      <c r="F1778" s="1452">
        <v>473260</v>
      </c>
    </row>
    <row r="1779" spans="1:6" ht="14.5" x14ac:dyDescent="0.2">
      <c r="A1779" s="1452" t="s">
        <v>1173</v>
      </c>
      <c r="B1779" s="1452" t="s">
        <v>1207</v>
      </c>
      <c r="C1779" s="1452" t="s">
        <v>1171</v>
      </c>
      <c r="D1779" s="1452" t="s">
        <v>1206</v>
      </c>
      <c r="E1779" s="1451" t="s">
        <v>6800</v>
      </c>
      <c r="F1779" s="1452">
        <v>473278</v>
      </c>
    </row>
    <row r="1780" spans="1:6" ht="14.5" x14ac:dyDescent="0.2">
      <c r="A1780" s="1452" t="s">
        <v>1173</v>
      </c>
      <c r="B1780" s="1452" t="s">
        <v>1205</v>
      </c>
      <c r="C1780" s="1452" t="s">
        <v>1171</v>
      </c>
      <c r="D1780" s="1452" t="s">
        <v>1204</v>
      </c>
      <c r="E1780" s="1451" t="s">
        <v>6801</v>
      </c>
      <c r="F1780" s="1452">
        <v>473286</v>
      </c>
    </row>
    <row r="1781" spans="1:6" ht="14.5" x14ac:dyDescent="0.2">
      <c r="A1781" s="1452" t="s">
        <v>1173</v>
      </c>
      <c r="B1781" s="1452" t="s">
        <v>1203</v>
      </c>
      <c r="C1781" s="1452" t="s">
        <v>1171</v>
      </c>
      <c r="D1781" s="1452" t="s">
        <v>1202</v>
      </c>
      <c r="E1781" s="1451" t="s">
        <v>6802</v>
      </c>
      <c r="F1781" s="1452">
        <v>473294</v>
      </c>
    </row>
    <row r="1782" spans="1:6" ht="14.5" x14ac:dyDescent="0.2">
      <c r="A1782" s="1452" t="s">
        <v>1173</v>
      </c>
      <c r="B1782" s="1452" t="s">
        <v>1201</v>
      </c>
      <c r="C1782" s="1452" t="s">
        <v>1171</v>
      </c>
      <c r="D1782" s="1452" t="s">
        <v>1200</v>
      </c>
      <c r="E1782" s="1451" t="s">
        <v>6803</v>
      </c>
      <c r="F1782" s="1452">
        <v>473481</v>
      </c>
    </row>
    <row r="1783" spans="1:6" ht="14.5" x14ac:dyDescent="0.2">
      <c r="A1783" s="1452" t="s">
        <v>1173</v>
      </c>
      <c r="B1783" s="1452" t="s">
        <v>1199</v>
      </c>
      <c r="C1783" s="1452" t="s">
        <v>1171</v>
      </c>
      <c r="D1783" s="1452" t="s">
        <v>1198</v>
      </c>
      <c r="E1783" s="1451" t="s">
        <v>6804</v>
      </c>
      <c r="F1783" s="1452">
        <v>473502</v>
      </c>
    </row>
    <row r="1784" spans="1:6" ht="14.5" x14ac:dyDescent="0.2">
      <c r="A1784" s="1452" t="s">
        <v>1173</v>
      </c>
      <c r="B1784" s="1452" t="s">
        <v>1197</v>
      </c>
      <c r="C1784" s="1452" t="s">
        <v>1171</v>
      </c>
      <c r="D1784" s="1452" t="s">
        <v>1196</v>
      </c>
      <c r="E1784" s="1451" t="s">
        <v>6805</v>
      </c>
      <c r="F1784" s="1452">
        <v>473537</v>
      </c>
    </row>
    <row r="1785" spans="1:6" ht="14.5" x14ac:dyDescent="0.2">
      <c r="A1785" s="1452" t="s">
        <v>1173</v>
      </c>
      <c r="B1785" s="1452" t="s">
        <v>1195</v>
      </c>
      <c r="C1785" s="1452" t="s">
        <v>1171</v>
      </c>
      <c r="D1785" s="1452" t="s">
        <v>1194</v>
      </c>
      <c r="E1785" s="1451" t="s">
        <v>6806</v>
      </c>
      <c r="F1785" s="1452">
        <v>473545</v>
      </c>
    </row>
    <row r="1786" spans="1:6" ht="14.5" x14ac:dyDescent="0.2">
      <c r="A1786" s="1452" t="s">
        <v>1173</v>
      </c>
      <c r="B1786" s="1452" t="s">
        <v>1193</v>
      </c>
      <c r="C1786" s="1452" t="s">
        <v>1171</v>
      </c>
      <c r="D1786" s="1452" t="s">
        <v>1192</v>
      </c>
      <c r="E1786" s="1451" t="s">
        <v>6807</v>
      </c>
      <c r="F1786" s="1452">
        <v>473553</v>
      </c>
    </row>
    <row r="1787" spans="1:6" ht="14.5" x14ac:dyDescent="0.2">
      <c r="A1787" s="1452" t="s">
        <v>1173</v>
      </c>
      <c r="B1787" s="1452" t="s">
        <v>1191</v>
      </c>
      <c r="C1787" s="1452" t="s">
        <v>1171</v>
      </c>
      <c r="D1787" s="1452" t="s">
        <v>1190</v>
      </c>
      <c r="E1787" s="1451" t="s">
        <v>6808</v>
      </c>
      <c r="F1787" s="1452">
        <v>473561</v>
      </c>
    </row>
    <row r="1788" spans="1:6" ht="14.5" x14ac:dyDescent="0.2">
      <c r="A1788" s="1452" t="s">
        <v>1173</v>
      </c>
      <c r="B1788" s="1452" t="s">
        <v>1189</v>
      </c>
      <c r="C1788" s="1452" t="s">
        <v>1171</v>
      </c>
      <c r="D1788" s="1452" t="s">
        <v>1188</v>
      </c>
      <c r="E1788" s="1451" t="s">
        <v>6809</v>
      </c>
      <c r="F1788" s="1452">
        <v>473570</v>
      </c>
    </row>
    <row r="1789" spans="1:6" ht="14.5" x14ac:dyDescent="0.2">
      <c r="A1789" s="1452" t="s">
        <v>1173</v>
      </c>
      <c r="B1789" s="1452" t="s">
        <v>1187</v>
      </c>
      <c r="C1789" s="1452" t="s">
        <v>1171</v>
      </c>
      <c r="D1789" s="1452" t="s">
        <v>1186</v>
      </c>
      <c r="E1789" s="1451" t="s">
        <v>6810</v>
      </c>
      <c r="F1789" s="1452">
        <v>473588</v>
      </c>
    </row>
    <row r="1790" spans="1:6" ht="14.5" x14ac:dyDescent="0.2">
      <c r="A1790" s="1452" t="s">
        <v>1173</v>
      </c>
      <c r="B1790" s="1452" t="s">
        <v>1185</v>
      </c>
      <c r="C1790" s="1452" t="s">
        <v>1171</v>
      </c>
      <c r="D1790" s="1452" t="s">
        <v>1184</v>
      </c>
      <c r="E1790" s="1451" t="s">
        <v>6811</v>
      </c>
      <c r="F1790" s="1452">
        <v>473596</v>
      </c>
    </row>
    <row r="1791" spans="1:6" ht="14.5" x14ac:dyDescent="0.2">
      <c r="A1791" s="1452" t="s">
        <v>1173</v>
      </c>
      <c r="B1791" s="1452" t="s">
        <v>1183</v>
      </c>
      <c r="C1791" s="1452" t="s">
        <v>1171</v>
      </c>
      <c r="D1791" s="1452" t="s">
        <v>1182</v>
      </c>
      <c r="E1791" s="1451" t="s">
        <v>6812</v>
      </c>
      <c r="F1791" s="1452">
        <v>473600</v>
      </c>
    </row>
    <row r="1792" spans="1:6" ht="14.5" x14ac:dyDescent="0.2">
      <c r="A1792" s="1452" t="s">
        <v>1173</v>
      </c>
      <c r="B1792" s="1452" t="s">
        <v>1181</v>
      </c>
      <c r="C1792" s="1452" t="s">
        <v>1171</v>
      </c>
      <c r="D1792" s="1452" t="s">
        <v>1180</v>
      </c>
      <c r="E1792" s="1451" t="s">
        <v>6813</v>
      </c>
      <c r="F1792" s="1452">
        <v>473618</v>
      </c>
    </row>
    <row r="1793" spans="1:6" ht="14.5" x14ac:dyDescent="0.2">
      <c r="A1793" s="1452" t="s">
        <v>1173</v>
      </c>
      <c r="B1793" s="1452" t="s">
        <v>1179</v>
      </c>
      <c r="C1793" s="1452" t="s">
        <v>1171</v>
      </c>
      <c r="D1793" s="1452" t="s">
        <v>1178</v>
      </c>
      <c r="E1793" s="1451" t="s">
        <v>6814</v>
      </c>
      <c r="F1793" s="1452">
        <v>473626</v>
      </c>
    </row>
    <row r="1794" spans="1:6" ht="14.5" x14ac:dyDescent="0.2">
      <c r="A1794" s="1452" t="s">
        <v>1173</v>
      </c>
      <c r="B1794" s="1452" t="s">
        <v>1177</v>
      </c>
      <c r="C1794" s="1452" t="s">
        <v>1171</v>
      </c>
      <c r="D1794" s="1452" t="s">
        <v>1176</v>
      </c>
      <c r="E1794" s="1451" t="s">
        <v>6815</v>
      </c>
      <c r="F1794" s="1452">
        <v>473758</v>
      </c>
    </row>
    <row r="1795" spans="1:6" ht="14.5" x14ac:dyDescent="0.2">
      <c r="A1795" s="1452" t="s">
        <v>1173</v>
      </c>
      <c r="B1795" s="1452" t="s">
        <v>1175</v>
      </c>
      <c r="C1795" s="1452" t="s">
        <v>1171</v>
      </c>
      <c r="D1795" s="1452" t="s">
        <v>1174</v>
      </c>
      <c r="E1795" s="1451" t="s">
        <v>6816</v>
      </c>
      <c r="F1795" s="1452">
        <v>473812</v>
      </c>
    </row>
    <row r="1796" spans="1:6" ht="14.5" x14ac:dyDescent="0.2">
      <c r="A1796" s="1452" t="s">
        <v>1173</v>
      </c>
      <c r="B1796" s="1452" t="s">
        <v>1172</v>
      </c>
      <c r="C1796" s="1452" t="s">
        <v>1171</v>
      </c>
      <c r="D1796" s="1452" t="s">
        <v>1170</v>
      </c>
      <c r="E1796" s="1451" t="s">
        <v>6817</v>
      </c>
      <c r="F1796" s="1452">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7.5" x14ac:dyDescent="0.2"/>
  <cols>
    <col min="1" max="2" width="2.90625" style="143" customWidth="1"/>
    <col min="3" max="3" width="13" style="143" customWidth="1"/>
    <col min="4" max="4" width="13.90625" style="143" customWidth="1"/>
    <col min="5" max="5" width="54.08984375" style="143" customWidth="1"/>
    <col min="6" max="6" width="2.6328125" style="143" customWidth="1"/>
    <col min="7" max="7" width="5.90625" style="143" customWidth="1"/>
    <col min="8" max="16384" width="9" style="143"/>
  </cols>
  <sheetData>
    <row r="1" spans="1:257" ht="24" customHeight="1" x14ac:dyDescent="0.2">
      <c r="A1" s="1050" t="s">
        <v>523</v>
      </c>
      <c r="B1" s="599"/>
      <c r="C1" s="599"/>
      <c r="D1" s="599"/>
      <c r="E1" s="599"/>
      <c r="F1" s="599"/>
    </row>
    <row r="2" spans="1:257" ht="36.75" customHeight="1" x14ac:dyDescent="0.2">
      <c r="A2" s="1036"/>
      <c r="B2" s="1664" t="s">
        <v>522</v>
      </c>
      <c r="C2" s="1664"/>
      <c r="D2" s="1664"/>
      <c r="E2" s="1664"/>
      <c r="F2" s="1036"/>
    </row>
    <row r="3" spans="1:257" ht="40.5" customHeight="1" x14ac:dyDescent="0.2">
      <c r="A3" s="1036"/>
      <c r="B3" s="1664" t="s">
        <v>521</v>
      </c>
      <c r="C3" s="1664"/>
      <c r="D3" s="1664"/>
      <c r="E3" s="1664"/>
      <c r="F3" s="1036"/>
    </row>
    <row r="4" spans="1:257" ht="23.25" customHeight="1" x14ac:dyDescent="0.2">
      <c r="A4" s="1050" t="s">
        <v>504</v>
      </c>
      <c r="B4" s="598"/>
      <c r="C4" s="599"/>
      <c r="D4" s="598"/>
      <c r="E4" s="598"/>
      <c r="F4" s="599"/>
      <c r="G4" s="166"/>
      <c r="H4" s="166"/>
      <c r="I4" s="1667"/>
      <c r="J4" s="1667"/>
      <c r="K4" s="1667"/>
      <c r="L4" s="1667"/>
      <c r="M4" s="1667"/>
      <c r="N4" s="1667"/>
      <c r="O4" s="1667"/>
      <c r="P4" s="1667"/>
      <c r="Q4" s="1667"/>
      <c r="R4" s="1667"/>
      <c r="S4" s="1667"/>
      <c r="T4" s="1667"/>
      <c r="U4" s="1667"/>
      <c r="V4" s="1667"/>
      <c r="W4" s="1667"/>
      <c r="X4" s="1667"/>
      <c r="Y4" s="1667"/>
      <c r="Z4" s="1667"/>
      <c r="AA4" s="1667"/>
      <c r="AB4" s="1667"/>
      <c r="AC4" s="1667"/>
      <c r="AD4" s="1667"/>
      <c r="AE4" s="1667"/>
      <c r="AF4" s="1667"/>
      <c r="AG4" s="1667"/>
      <c r="AH4" s="1667"/>
      <c r="AI4" s="1667"/>
      <c r="AJ4" s="1667"/>
      <c r="AK4" s="1667"/>
      <c r="AL4" s="1667"/>
      <c r="AM4" s="1667"/>
      <c r="AN4" s="1667"/>
      <c r="AO4" s="1667"/>
      <c r="AP4" s="1667"/>
      <c r="AQ4" s="1667"/>
      <c r="AR4" s="1667"/>
      <c r="AS4" s="1667"/>
      <c r="AT4" s="1667"/>
      <c r="AU4" s="1667"/>
      <c r="AV4" s="1667"/>
      <c r="AW4" s="1667"/>
      <c r="AX4" s="1667"/>
      <c r="AY4" s="1667"/>
      <c r="AZ4" s="1667"/>
      <c r="BA4" s="1667"/>
      <c r="BB4" s="1667"/>
      <c r="BC4" s="1667"/>
      <c r="BD4" s="1667"/>
      <c r="BE4" s="1667"/>
      <c r="BF4" s="1667"/>
      <c r="BG4" s="1667"/>
      <c r="BH4" s="1667"/>
      <c r="BI4" s="1667"/>
      <c r="BJ4" s="1667"/>
      <c r="BK4" s="1667"/>
      <c r="BL4" s="1667"/>
      <c r="BM4" s="1667"/>
      <c r="BN4" s="1667"/>
      <c r="BO4" s="1667"/>
      <c r="BP4" s="1667"/>
      <c r="BQ4" s="1667"/>
      <c r="BR4" s="1667"/>
      <c r="BS4" s="1667"/>
      <c r="BT4" s="1667"/>
      <c r="BU4" s="1667"/>
      <c r="BV4" s="1667"/>
      <c r="BW4" s="1667"/>
      <c r="BX4" s="1667"/>
      <c r="BY4" s="1667"/>
      <c r="BZ4" s="1667"/>
      <c r="CA4" s="1667"/>
      <c r="CB4" s="1667"/>
      <c r="CC4" s="1667"/>
      <c r="CD4" s="1667"/>
      <c r="CE4" s="1667"/>
      <c r="CF4" s="1667"/>
      <c r="CG4" s="1667"/>
      <c r="CH4" s="1667"/>
      <c r="CI4" s="1667"/>
      <c r="CJ4" s="1667"/>
      <c r="CK4" s="1667"/>
      <c r="CL4" s="1667"/>
      <c r="CM4" s="1667"/>
      <c r="CN4" s="1667"/>
      <c r="CO4" s="1667"/>
      <c r="CP4" s="1667"/>
      <c r="CQ4" s="1667"/>
      <c r="CR4" s="1667"/>
      <c r="CS4" s="1667"/>
      <c r="CT4" s="1667"/>
      <c r="CU4" s="1667"/>
      <c r="CV4" s="1667"/>
      <c r="CW4" s="1667"/>
      <c r="CX4" s="1667"/>
      <c r="CY4" s="1667"/>
      <c r="CZ4" s="1667"/>
      <c r="DA4" s="1667"/>
      <c r="DB4" s="1667"/>
      <c r="DC4" s="1667"/>
      <c r="DD4" s="1667"/>
      <c r="DE4" s="1667"/>
      <c r="DF4" s="1667"/>
      <c r="DG4" s="1667"/>
      <c r="DH4" s="1667"/>
      <c r="DI4" s="1667"/>
      <c r="DJ4" s="1667"/>
      <c r="DK4" s="1667"/>
      <c r="DL4" s="1667"/>
      <c r="DM4" s="1667"/>
      <c r="DN4" s="1667"/>
      <c r="DO4" s="1667"/>
      <c r="DP4" s="1667"/>
      <c r="DQ4" s="1667"/>
      <c r="DR4" s="1667"/>
      <c r="DS4" s="1667"/>
      <c r="DT4" s="1667"/>
      <c r="DU4" s="1667"/>
      <c r="DV4" s="1667"/>
      <c r="DW4" s="1667"/>
      <c r="DX4" s="1667"/>
      <c r="DY4" s="1667"/>
      <c r="DZ4" s="1667"/>
      <c r="EA4" s="1667"/>
      <c r="EB4" s="1667"/>
      <c r="EC4" s="1667"/>
      <c r="ED4" s="1667"/>
      <c r="EE4" s="1667"/>
      <c r="EF4" s="1667"/>
      <c r="EG4" s="1667"/>
      <c r="EH4" s="1667"/>
      <c r="EI4" s="1667"/>
      <c r="EJ4" s="1667"/>
      <c r="EK4" s="1667"/>
      <c r="EL4" s="1667"/>
      <c r="EM4" s="1667"/>
      <c r="EN4" s="1667"/>
      <c r="EO4" s="1667"/>
      <c r="EP4" s="1667"/>
      <c r="EQ4" s="1667"/>
      <c r="ER4" s="1667"/>
      <c r="ES4" s="1667"/>
      <c r="ET4" s="1667"/>
      <c r="EU4" s="1667"/>
      <c r="EV4" s="1667"/>
      <c r="EW4" s="1667"/>
      <c r="EX4" s="1667"/>
      <c r="EY4" s="1667"/>
      <c r="EZ4" s="1667"/>
      <c r="FA4" s="1667"/>
      <c r="FB4" s="1667"/>
      <c r="FC4" s="1667"/>
      <c r="FD4" s="1667"/>
      <c r="FE4" s="1667"/>
      <c r="FF4" s="1667"/>
      <c r="FG4" s="1667"/>
      <c r="FH4" s="1667"/>
      <c r="FI4" s="1667"/>
      <c r="FJ4" s="1667"/>
      <c r="FK4" s="1667"/>
      <c r="FL4" s="1667"/>
      <c r="FM4" s="1667"/>
      <c r="FN4" s="1667"/>
      <c r="FO4" s="1667"/>
      <c r="FP4" s="1667"/>
      <c r="FQ4" s="1667"/>
      <c r="FR4" s="1667"/>
      <c r="FS4" s="1667"/>
      <c r="FT4" s="1667"/>
      <c r="FU4" s="1667"/>
      <c r="FV4" s="1667"/>
      <c r="FW4" s="1667"/>
      <c r="FX4" s="1667"/>
      <c r="FY4" s="1667"/>
      <c r="FZ4" s="1667"/>
      <c r="GA4" s="1667"/>
      <c r="GB4" s="1667"/>
      <c r="GC4" s="1667"/>
      <c r="GD4" s="1667"/>
      <c r="GE4" s="1667"/>
      <c r="GF4" s="1667"/>
      <c r="GG4" s="1667"/>
      <c r="GH4" s="1667"/>
      <c r="GI4" s="1667"/>
      <c r="GJ4" s="1667"/>
      <c r="GK4" s="1667"/>
      <c r="GL4" s="1667"/>
      <c r="GM4" s="1667"/>
      <c r="GN4" s="1667"/>
      <c r="GO4" s="1667"/>
      <c r="GP4" s="1667"/>
      <c r="GQ4" s="1667"/>
      <c r="GR4" s="1667"/>
      <c r="GS4" s="1667"/>
      <c r="GT4" s="1667"/>
      <c r="GU4" s="1667"/>
      <c r="GV4" s="1667"/>
      <c r="GW4" s="1667"/>
      <c r="GX4" s="1667"/>
      <c r="GY4" s="1667"/>
      <c r="GZ4" s="1667"/>
      <c r="HA4" s="1667"/>
      <c r="HB4" s="1667"/>
      <c r="HC4" s="1667"/>
      <c r="HD4" s="1667"/>
      <c r="HE4" s="1667"/>
      <c r="HF4" s="1667"/>
      <c r="HG4" s="1667"/>
      <c r="HH4" s="1667"/>
      <c r="HI4" s="1667"/>
      <c r="HJ4" s="1667"/>
      <c r="HK4" s="1667"/>
      <c r="HL4" s="1667"/>
      <c r="HM4" s="1667"/>
      <c r="HN4" s="1667"/>
      <c r="HO4" s="1667"/>
      <c r="HP4" s="1667"/>
      <c r="HQ4" s="1667"/>
      <c r="HR4" s="1667"/>
      <c r="HS4" s="1667"/>
      <c r="HT4" s="1667"/>
      <c r="HU4" s="1667"/>
      <c r="HV4" s="1667"/>
      <c r="HW4" s="1667"/>
      <c r="HX4" s="1667"/>
      <c r="HY4" s="1667"/>
      <c r="HZ4" s="1667"/>
      <c r="IA4" s="1667"/>
      <c r="IB4" s="1667"/>
      <c r="IC4" s="1667"/>
      <c r="ID4" s="1667"/>
      <c r="IE4" s="1667"/>
      <c r="IF4" s="1667"/>
      <c r="IG4" s="1667"/>
      <c r="IH4" s="1667"/>
      <c r="II4" s="1667"/>
      <c r="IJ4" s="1667"/>
      <c r="IK4" s="1667"/>
      <c r="IL4" s="1667"/>
      <c r="IM4" s="1667"/>
      <c r="IN4" s="1667"/>
      <c r="IO4" s="1667"/>
      <c r="IP4" s="1667"/>
      <c r="IQ4" s="1667"/>
      <c r="IR4" s="1667"/>
      <c r="IS4" s="1667"/>
      <c r="IT4" s="1667"/>
      <c r="IU4" s="1667"/>
      <c r="IV4" s="1667"/>
      <c r="IW4" s="1667"/>
    </row>
    <row r="5" spans="1:257" ht="25.5" customHeight="1" x14ac:dyDescent="0.2">
      <c r="A5" s="1051" t="s">
        <v>503</v>
      </c>
      <c r="B5" s="1036"/>
      <c r="C5" s="1036"/>
      <c r="D5" s="1036"/>
      <c r="E5" s="1036"/>
      <c r="F5" s="1036"/>
    </row>
    <row r="6" spans="1:257" ht="25.5" customHeight="1" x14ac:dyDescent="0.2">
      <c r="A6" s="1036"/>
      <c r="B6" s="1604" t="s">
        <v>461</v>
      </c>
      <c r="C6" s="1605"/>
      <c r="D6" s="626" t="s">
        <v>460</v>
      </c>
      <c r="E6" s="626" t="s">
        <v>478</v>
      </c>
      <c r="F6" s="1036"/>
    </row>
    <row r="7" spans="1:257" ht="36" customHeight="1" x14ac:dyDescent="0.2">
      <c r="A7" s="1036"/>
      <c r="B7" s="1052" t="s">
        <v>502</v>
      </c>
      <c r="C7" s="1052"/>
      <c r="D7" s="1052" t="s">
        <v>471</v>
      </c>
      <c r="E7" s="1053" t="s">
        <v>501</v>
      </c>
      <c r="F7" s="1036"/>
    </row>
    <row r="8" spans="1:257" ht="36" customHeight="1" x14ac:dyDescent="0.2">
      <c r="A8" s="1036"/>
      <c r="B8" s="1052" t="s">
        <v>500</v>
      </c>
      <c r="C8" s="1052"/>
      <c r="D8" s="1052" t="s">
        <v>471</v>
      </c>
      <c r="E8" s="1053" t="s">
        <v>499</v>
      </c>
      <c r="F8" s="1036"/>
    </row>
    <row r="9" spans="1:257" ht="36" customHeight="1" x14ac:dyDescent="0.2">
      <c r="A9" s="1036"/>
      <c r="B9" s="1054" t="s">
        <v>498</v>
      </c>
      <c r="C9" s="1052"/>
      <c r="D9" s="1052" t="s">
        <v>471</v>
      </c>
      <c r="E9" s="1053" t="s">
        <v>497</v>
      </c>
      <c r="F9" s="1036"/>
    </row>
    <row r="10" spans="1:257" ht="36" customHeight="1" x14ac:dyDescent="0.2">
      <c r="A10" s="615"/>
      <c r="B10" s="1055"/>
      <c r="C10" s="1056" t="s">
        <v>496</v>
      </c>
      <c r="D10" s="1054" t="s">
        <v>471</v>
      </c>
      <c r="E10" s="1057" t="s">
        <v>495</v>
      </c>
      <c r="F10" s="1036"/>
    </row>
    <row r="11" spans="1:257" x14ac:dyDescent="0.2">
      <c r="A11" s="615"/>
      <c r="B11" s="1055"/>
      <c r="C11" s="1058" t="s">
        <v>520</v>
      </c>
      <c r="D11" s="1059" t="s">
        <v>468</v>
      </c>
      <c r="E11" s="1060" t="s">
        <v>519</v>
      </c>
      <c r="F11" s="1036"/>
    </row>
    <row r="12" spans="1:257" ht="29.15" customHeight="1" x14ac:dyDescent="0.2">
      <c r="A12" s="615"/>
      <c r="B12" s="1055"/>
      <c r="C12" s="1061" t="s">
        <v>492</v>
      </c>
      <c r="D12" s="1052" t="s">
        <v>471</v>
      </c>
      <c r="E12" s="1053" t="s">
        <v>491</v>
      </c>
      <c r="F12" s="1036"/>
    </row>
    <row r="13" spans="1:257" ht="29.15" customHeight="1" x14ac:dyDescent="0.2">
      <c r="A13" s="615"/>
      <c r="B13" s="1055"/>
      <c r="C13" s="621" t="s">
        <v>490</v>
      </c>
      <c r="D13" s="614" t="s">
        <v>468</v>
      </c>
      <c r="E13" s="613" t="s">
        <v>489</v>
      </c>
      <c r="F13" s="1036"/>
    </row>
    <row r="14" spans="1:257" ht="29.15" customHeight="1" x14ac:dyDescent="0.2">
      <c r="A14" s="615"/>
      <c r="B14" s="1062"/>
      <c r="C14" s="1061" t="s">
        <v>221</v>
      </c>
      <c r="D14" s="1672" t="s">
        <v>488</v>
      </c>
      <c r="E14" s="1053" t="s">
        <v>487</v>
      </c>
      <c r="F14" s="1036"/>
    </row>
    <row r="15" spans="1:257" ht="29.15" customHeight="1" x14ac:dyDescent="0.2">
      <c r="A15" s="1036"/>
      <c r="B15" s="1063" t="s">
        <v>481</v>
      </c>
      <c r="C15" s="1063"/>
      <c r="D15" s="1673"/>
      <c r="E15" s="1064" t="s">
        <v>486</v>
      </c>
      <c r="F15" s="1036"/>
    </row>
    <row r="16" spans="1:257" ht="29.15" customHeight="1" x14ac:dyDescent="0.2">
      <c r="A16" s="1036"/>
      <c r="B16" s="1674" t="s">
        <v>485</v>
      </c>
      <c r="C16" s="1675"/>
      <c r="D16" s="1052" t="s">
        <v>468</v>
      </c>
      <c r="E16" s="1053" t="s">
        <v>484</v>
      </c>
      <c r="F16" s="1036"/>
    </row>
    <row r="17" spans="1:6" ht="29.15" customHeight="1" x14ac:dyDescent="0.2">
      <c r="A17" s="1036"/>
      <c r="B17" s="1668" t="s">
        <v>483</v>
      </c>
      <c r="C17" s="1669"/>
      <c r="D17" s="1052" t="s">
        <v>468</v>
      </c>
      <c r="E17" s="1053" t="s">
        <v>482</v>
      </c>
      <c r="F17" s="1036"/>
    </row>
    <row r="18" spans="1:6" s="1035" customFormat="1" ht="29.15" customHeight="1" x14ac:dyDescent="0.2">
      <c r="A18" s="1036"/>
      <c r="B18" s="1676" t="s">
        <v>4995</v>
      </c>
      <c r="C18" s="1677"/>
      <c r="D18" s="1680" t="s">
        <v>471</v>
      </c>
      <c r="E18" s="1682" t="s">
        <v>5001</v>
      </c>
      <c r="F18" s="1036"/>
    </row>
    <row r="19" spans="1:6" s="1035" customFormat="1" ht="29.15" customHeight="1" x14ac:dyDescent="0.2">
      <c r="A19" s="1036"/>
      <c r="B19" s="1678"/>
      <c r="C19" s="1679"/>
      <c r="D19" s="1681"/>
      <c r="E19" s="1683"/>
      <c r="F19" s="1036"/>
    </row>
    <row r="20" spans="1:6" ht="29.15" customHeight="1" x14ac:dyDescent="0.2">
      <c r="A20" s="1036"/>
      <c r="B20" s="1065" t="s">
        <v>481</v>
      </c>
      <c r="C20" s="1065"/>
      <c r="D20" s="1065" t="s">
        <v>471</v>
      </c>
      <c r="E20" s="1066" t="s">
        <v>480</v>
      </c>
      <c r="F20" s="1036"/>
    </row>
    <row r="21" spans="1:6" ht="6" customHeight="1" x14ac:dyDescent="0.2">
      <c r="A21" s="1036"/>
      <c r="B21" s="1036"/>
      <c r="C21" s="1036"/>
      <c r="D21" s="1036"/>
      <c r="E21" s="1036"/>
      <c r="F21" s="1036"/>
    </row>
    <row r="22" spans="1:6" ht="17.25" customHeight="1" x14ac:dyDescent="0.2">
      <c r="A22" s="1051" t="s">
        <v>479</v>
      </c>
      <c r="B22" s="1036"/>
      <c r="C22" s="1036"/>
      <c r="D22" s="1036"/>
      <c r="E22" s="1036"/>
      <c r="F22" s="1036"/>
    </row>
    <row r="23" spans="1:6" ht="24.75" customHeight="1" x14ac:dyDescent="0.2">
      <c r="A23" s="1036"/>
      <c r="B23" s="1670" t="s">
        <v>461</v>
      </c>
      <c r="C23" s="1671"/>
      <c r="D23" s="1067" t="s">
        <v>460</v>
      </c>
      <c r="E23" s="1067" t="s">
        <v>478</v>
      </c>
      <c r="F23" s="1036"/>
    </row>
    <row r="24" spans="1:6" ht="33" customHeight="1" x14ac:dyDescent="0.2">
      <c r="A24" s="1036"/>
      <c r="B24" s="1061" t="s">
        <v>477</v>
      </c>
      <c r="C24" s="1061"/>
      <c r="D24" s="1052" t="s">
        <v>476</v>
      </c>
      <c r="E24" s="1053" t="s">
        <v>475</v>
      </c>
      <c r="F24" s="1036"/>
    </row>
    <row r="25" spans="1:6" ht="24.75" customHeight="1" x14ac:dyDescent="0.2">
      <c r="A25" s="1036"/>
      <c r="B25" s="1061" t="s">
        <v>474</v>
      </c>
      <c r="C25" s="1061"/>
      <c r="D25" s="1052" t="s">
        <v>471</v>
      </c>
      <c r="E25" s="1052" t="s">
        <v>473</v>
      </c>
      <c r="F25" s="1036"/>
    </row>
    <row r="26" spans="1:6" ht="24.75" customHeight="1" x14ac:dyDescent="0.2">
      <c r="A26" s="1036"/>
      <c r="B26" s="1038" t="s">
        <v>472</v>
      </c>
      <c r="C26" s="621"/>
      <c r="D26" s="611" t="s">
        <v>471</v>
      </c>
      <c r="E26" s="611" t="s">
        <v>470</v>
      </c>
      <c r="F26" s="1036"/>
    </row>
    <row r="27" spans="1:6" s="1035" customFormat="1" ht="24.75" customHeight="1" x14ac:dyDescent="0.2">
      <c r="A27" s="1036"/>
      <c r="B27" s="1623"/>
      <c r="C27" s="1619" t="s">
        <v>4996</v>
      </c>
      <c r="D27" s="1613" t="s">
        <v>468</v>
      </c>
      <c r="E27" s="1613" t="s">
        <v>5004</v>
      </c>
      <c r="F27" s="1036"/>
    </row>
    <row r="28" spans="1:6" s="1035" customFormat="1" ht="24.75" customHeight="1" x14ac:dyDescent="0.2">
      <c r="A28" s="1036"/>
      <c r="B28" s="1623"/>
      <c r="C28" s="1614"/>
      <c r="D28" s="1614"/>
      <c r="E28" s="1614"/>
      <c r="F28" s="1036"/>
    </row>
    <row r="29" spans="1:6" s="1035" customFormat="1" ht="24.75" customHeight="1" x14ac:dyDescent="0.2">
      <c r="A29" s="1036"/>
      <c r="B29" s="1623"/>
      <c r="C29" s="1625" t="s">
        <v>469</v>
      </c>
      <c r="D29" s="1627" t="s">
        <v>468</v>
      </c>
      <c r="E29" s="1621" t="s">
        <v>5003</v>
      </c>
      <c r="F29" s="1036"/>
    </row>
    <row r="30" spans="1:6" s="1035" customFormat="1" ht="24.75" customHeight="1" x14ac:dyDescent="0.2">
      <c r="A30" s="1036"/>
      <c r="B30" s="1624"/>
      <c r="C30" s="1626"/>
      <c r="D30" s="1628"/>
      <c r="E30" s="1622"/>
      <c r="F30" s="1036"/>
    </row>
    <row r="31" spans="1:6" s="1035" customFormat="1" ht="24.75" customHeight="1" x14ac:dyDescent="0.2">
      <c r="A31" s="1036"/>
      <c r="B31" s="1615" t="s">
        <v>4995</v>
      </c>
      <c r="C31" s="1616"/>
      <c r="D31" s="1613" t="s">
        <v>471</v>
      </c>
      <c r="E31" s="1619" t="s">
        <v>5002</v>
      </c>
      <c r="F31" s="1036"/>
    </row>
    <row r="32" spans="1:6" s="1035" customFormat="1" ht="24.75" customHeight="1" x14ac:dyDescent="0.2">
      <c r="A32" s="1036"/>
      <c r="B32" s="1617"/>
      <c r="C32" s="1618"/>
      <c r="D32" s="1614"/>
      <c r="E32" s="1620"/>
      <c r="F32" s="1036"/>
    </row>
    <row r="33" spans="1:6" s="1035" customFormat="1" ht="24.75" customHeight="1" x14ac:dyDescent="0.2">
      <c r="A33" s="1036"/>
      <c r="B33" s="624" t="s">
        <v>481</v>
      </c>
      <c r="C33" s="624"/>
      <c r="D33" s="624" t="s">
        <v>476</v>
      </c>
      <c r="E33" s="623" t="s">
        <v>4998</v>
      </c>
      <c r="F33" s="1036"/>
    </row>
    <row r="34" spans="1:6" s="1035" customFormat="1" ht="24.75" customHeight="1" x14ac:dyDescent="0.2">
      <c r="A34" s="1036"/>
      <c r="B34" s="624" t="s">
        <v>481</v>
      </c>
      <c r="C34" s="624"/>
      <c r="D34" s="624" t="s">
        <v>476</v>
      </c>
      <c r="E34" s="623" t="s">
        <v>5005</v>
      </c>
      <c r="F34" s="1036"/>
    </row>
    <row r="35" spans="1:6" s="1035" customFormat="1" ht="24.75" customHeight="1" x14ac:dyDescent="0.2">
      <c r="A35" s="1036"/>
      <c r="B35" s="624" t="s">
        <v>481</v>
      </c>
      <c r="C35" s="624"/>
      <c r="D35" s="624" t="s">
        <v>476</v>
      </c>
      <c r="E35" s="623" t="s">
        <v>4997</v>
      </c>
      <c r="F35" s="1036"/>
    </row>
    <row r="36" spans="1:6" ht="4.5" customHeight="1" x14ac:dyDescent="0.2">
      <c r="A36" s="1036"/>
      <c r="B36" s="1036"/>
      <c r="C36" s="1036"/>
      <c r="D36" s="1036"/>
      <c r="E36" s="1036"/>
      <c r="F36" s="1036"/>
    </row>
    <row r="37" spans="1:6" ht="19" x14ac:dyDescent="0.2">
      <c r="A37" s="1051" t="s">
        <v>467</v>
      </c>
      <c r="B37" s="1036"/>
      <c r="C37" s="1036"/>
      <c r="D37" s="1036"/>
      <c r="E37" s="1036"/>
      <c r="F37" s="1036"/>
    </row>
    <row r="38" spans="1:6" ht="23.25" customHeight="1" x14ac:dyDescent="0.2">
      <c r="A38" s="1036"/>
      <c r="B38" s="1670" t="s">
        <v>461</v>
      </c>
      <c r="C38" s="1671"/>
      <c r="D38" s="1067" t="s">
        <v>460</v>
      </c>
      <c r="E38" s="1067" t="s">
        <v>178</v>
      </c>
      <c r="F38" s="1036"/>
    </row>
    <row r="39" spans="1:6" ht="24.75" customHeight="1" x14ac:dyDescent="0.2">
      <c r="A39" s="1036"/>
      <c r="B39" s="1665" t="s">
        <v>466</v>
      </c>
      <c r="C39" s="1666"/>
      <c r="D39" s="1068"/>
      <c r="E39" s="1052" t="s">
        <v>465</v>
      </c>
      <c r="F39" s="1036"/>
    </row>
    <row r="40" spans="1:6" ht="24.75" customHeight="1" x14ac:dyDescent="0.2">
      <c r="A40" s="1036"/>
      <c r="B40" s="1052" t="s">
        <v>464</v>
      </c>
      <c r="C40" s="1052"/>
      <c r="D40" s="1068"/>
      <c r="E40" s="1052" t="s">
        <v>463</v>
      </c>
      <c r="F40" s="1036"/>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zoomScale="68" zoomScaleNormal="90" zoomScaleSheetLayoutView="100" workbookViewId="0">
      <selection activeCell="E4" sqref="E4"/>
    </sheetView>
  </sheetViews>
  <sheetFormatPr defaultColWidth="9" defaultRowHeight="14" x14ac:dyDescent="0.2"/>
  <cols>
    <col min="1" max="1" width="5.453125" style="168" customWidth="1"/>
    <col min="2" max="2" width="6.36328125" style="168" customWidth="1"/>
    <col min="3" max="3" width="4.08984375" style="168" customWidth="1"/>
    <col min="4" max="4" width="43.90625" style="168" customWidth="1"/>
    <col min="5" max="5" width="22.36328125" style="168" customWidth="1"/>
    <col min="6" max="6" width="9.453125" style="168" customWidth="1"/>
    <col min="7" max="11" width="4.08984375" style="168" customWidth="1"/>
    <col min="12" max="17" width="2.6328125" style="168" customWidth="1"/>
    <col min="18" max="16384" width="9" style="168"/>
  </cols>
  <sheetData>
    <row r="1" spans="1:18" ht="18.75" customHeight="1" x14ac:dyDescent="0.2">
      <c r="A1" s="1069" t="s">
        <v>537</v>
      </c>
      <c r="B1" s="1069"/>
      <c r="C1" s="1069"/>
      <c r="D1" s="1069"/>
      <c r="E1" s="1069"/>
      <c r="F1" s="1069"/>
      <c r="Q1" s="179"/>
      <c r="R1" s="179"/>
    </row>
    <row r="2" spans="1:18" ht="18.75" customHeight="1" x14ac:dyDescent="0.2">
      <c r="A2" s="1070" t="s">
        <v>4637</v>
      </c>
      <c r="B2" s="1071"/>
      <c r="C2" s="1071"/>
      <c r="D2" s="1071"/>
      <c r="E2" s="1072" t="s">
        <v>4638</v>
      </c>
      <c r="F2" s="1073"/>
      <c r="Q2" s="179"/>
      <c r="R2" s="179"/>
    </row>
    <row r="3" spans="1:18" ht="27.75" customHeight="1" x14ac:dyDescent="0.2">
      <c r="A3" s="1074"/>
      <c r="B3" s="1069"/>
      <c r="C3" s="1069"/>
      <c r="D3" s="1069"/>
      <c r="E3" s="1601" t="s">
        <v>6920</v>
      </c>
      <c r="F3" s="1069"/>
      <c r="Q3" s="179"/>
      <c r="R3" s="179"/>
    </row>
    <row r="4" spans="1:18" s="170" customFormat="1" ht="25.5" customHeight="1" x14ac:dyDescent="0.2">
      <c r="A4" s="1686" t="str">
        <f>'はじめに（PC）'!D3</f>
        <v>京丹後市</v>
      </c>
      <c r="B4" s="1686"/>
      <c r="C4" s="1686"/>
      <c r="D4" s="1075" t="s">
        <v>536</v>
      </c>
      <c r="E4" s="1076"/>
      <c r="F4" s="1069"/>
      <c r="G4" s="168"/>
    </row>
    <row r="5" spans="1:18" s="170" customFormat="1" ht="29.25" customHeight="1" x14ac:dyDescent="0.2">
      <c r="A5" s="1077"/>
      <c r="B5" s="1077"/>
      <c r="C5" s="1077"/>
      <c r="D5" s="1077"/>
      <c r="E5" s="1077"/>
      <c r="F5" s="1069"/>
      <c r="G5" s="168"/>
      <c r="H5" s="168"/>
      <c r="I5" s="168"/>
      <c r="J5" s="168"/>
      <c r="K5" s="168"/>
      <c r="L5" s="168"/>
      <c r="M5" s="168"/>
      <c r="N5" s="168"/>
      <c r="O5" s="168"/>
      <c r="P5" s="168"/>
      <c r="Q5" s="168"/>
    </row>
    <row r="6" spans="1:18" ht="24" customHeight="1" x14ac:dyDescent="0.2">
      <c r="A6" s="1078"/>
      <c r="B6" s="1078"/>
      <c r="C6" s="1078"/>
      <c r="D6" s="1078"/>
      <c r="E6" s="1549" t="str">
        <f>'はじめに（PC）'!D4&amp;""</f>
        <v/>
      </c>
      <c r="F6" s="1069"/>
    </row>
    <row r="7" spans="1:18" ht="24" customHeight="1" x14ac:dyDescent="0.2">
      <c r="A7" s="1078"/>
      <c r="B7" s="1078"/>
      <c r="C7" s="1078"/>
      <c r="D7" s="1078"/>
      <c r="E7" s="1079" t="str">
        <f>'はじめに（PC）'!D5&amp;""</f>
        <v/>
      </c>
      <c r="F7" s="1080"/>
    </row>
    <row r="8" spans="1:18" ht="26.25" customHeight="1" x14ac:dyDescent="0.2">
      <c r="A8" s="1078"/>
      <c r="B8" s="1078"/>
      <c r="C8" s="1078"/>
      <c r="D8" s="1078"/>
      <c r="E8" s="1076"/>
      <c r="F8" s="1069"/>
    </row>
    <row r="9" spans="1:18" s="170" customFormat="1" ht="25.5" customHeight="1" x14ac:dyDescent="0.2">
      <c r="A9" s="1081"/>
      <c r="B9" s="1076"/>
      <c r="C9" s="1076"/>
      <c r="D9" s="1076"/>
      <c r="E9" s="1076"/>
      <c r="F9" s="1069"/>
      <c r="G9" s="168"/>
    </row>
    <row r="10" spans="1:18" s="170" customFormat="1" ht="25.5" customHeight="1" x14ac:dyDescent="0.2">
      <c r="A10" s="1081"/>
      <c r="B10" s="1082" t="s">
        <v>535</v>
      </c>
      <c r="C10" s="1082"/>
      <c r="D10" s="1082"/>
      <c r="E10" s="1082"/>
      <c r="F10" s="1069"/>
      <c r="G10" s="168"/>
    </row>
    <row r="11" spans="1:18" s="170" customFormat="1" ht="25.5" customHeight="1" x14ac:dyDescent="0.2">
      <c r="A11" s="1081"/>
      <c r="B11" s="1076"/>
      <c r="C11" s="1076"/>
      <c r="D11" s="1076"/>
      <c r="E11" s="1076"/>
      <c r="F11" s="1069"/>
      <c r="G11" s="168"/>
    </row>
    <row r="12" spans="1:18" s="169" customFormat="1" ht="45.75" customHeight="1" x14ac:dyDescent="0.2">
      <c r="A12" s="1688" t="s">
        <v>534</v>
      </c>
      <c r="B12" s="1688"/>
      <c r="C12" s="1688"/>
      <c r="D12" s="1688"/>
      <c r="E12" s="1688"/>
      <c r="F12" s="1505"/>
    </row>
    <row r="13" spans="1:18" s="169" customFormat="1" ht="18" customHeight="1" x14ac:dyDescent="0.2">
      <c r="A13" s="1083"/>
      <c r="B13" s="1083"/>
      <c r="C13" s="1083"/>
      <c r="D13" s="1083"/>
      <c r="E13" s="1083"/>
      <c r="F13" s="1083"/>
    </row>
    <row r="14" spans="1:18" s="170" customFormat="1" ht="25.5" customHeight="1" x14ac:dyDescent="0.2">
      <c r="A14" s="1687" t="s">
        <v>533</v>
      </c>
      <c r="B14" s="1687"/>
      <c r="C14" s="1687"/>
      <c r="D14" s="1687"/>
      <c r="E14" s="1687"/>
      <c r="F14" s="1069"/>
      <c r="G14" s="168"/>
      <c r="H14" s="168"/>
      <c r="I14" s="168"/>
      <c r="J14" s="168"/>
    </row>
    <row r="15" spans="1:18" s="169" customFormat="1" ht="24.75" customHeight="1" x14ac:dyDescent="0.2">
      <c r="A15" s="1083"/>
      <c r="B15" s="1083" t="s">
        <v>532</v>
      </c>
      <c r="C15" s="1083"/>
      <c r="D15" s="1083"/>
      <c r="E15" s="1083"/>
      <c r="F15" s="1083"/>
    </row>
    <row r="16" spans="1:18" s="170" customFormat="1" ht="24.75" customHeight="1" x14ac:dyDescent="0.2">
      <c r="A16" s="1084"/>
      <c r="B16" s="1085"/>
      <c r="C16" s="1085"/>
      <c r="D16" s="1085"/>
      <c r="E16" s="1084"/>
      <c r="F16" s="1084"/>
      <c r="G16" s="171"/>
      <c r="H16" s="171"/>
      <c r="I16" s="171"/>
      <c r="J16" s="171"/>
    </row>
    <row r="17" spans="1:6" s="169" customFormat="1" ht="24.75" customHeight="1" x14ac:dyDescent="0.2">
      <c r="A17" s="1083"/>
      <c r="B17" s="1083" t="s">
        <v>531</v>
      </c>
      <c r="C17" s="1083"/>
      <c r="D17" s="1083"/>
      <c r="E17" s="1083"/>
      <c r="F17" s="1083"/>
    </row>
    <row r="18" spans="1:6" ht="24.75" customHeight="1" x14ac:dyDescent="0.2">
      <c r="A18" s="1069"/>
      <c r="B18" s="1069"/>
      <c r="C18" s="1086" t="s">
        <v>530</v>
      </c>
      <c r="D18" s="1685" t="s">
        <v>529</v>
      </c>
      <c r="E18" s="1685"/>
      <c r="F18" s="1069"/>
    </row>
    <row r="19" spans="1:6" ht="24.75" customHeight="1" x14ac:dyDescent="0.2">
      <c r="A19" s="1069"/>
      <c r="B19" s="1069"/>
      <c r="C19" s="1087" t="s">
        <v>525</v>
      </c>
      <c r="D19" s="1685" t="s">
        <v>528</v>
      </c>
      <c r="E19" s="1685"/>
      <c r="F19" s="1069"/>
    </row>
    <row r="20" spans="1:6" ht="24.75" customHeight="1" x14ac:dyDescent="0.2">
      <c r="A20" s="1069"/>
      <c r="B20" s="1069"/>
      <c r="C20" s="1087" t="s">
        <v>525</v>
      </c>
      <c r="D20" s="1685" t="s">
        <v>527</v>
      </c>
      <c r="E20" s="1685"/>
      <c r="F20" s="1069"/>
    </row>
    <row r="21" spans="1:6" ht="24.75" customHeight="1" x14ac:dyDescent="0.2">
      <c r="A21" s="1069"/>
      <c r="B21" s="1085"/>
      <c r="C21" s="1069"/>
      <c r="D21" s="1069"/>
      <c r="E21" s="1069"/>
      <c r="F21" s="1069"/>
    </row>
    <row r="22" spans="1:6" s="169" customFormat="1" ht="24.75" customHeight="1" x14ac:dyDescent="0.2">
      <c r="A22" s="1083"/>
      <c r="B22" s="1083" t="s">
        <v>526</v>
      </c>
      <c r="C22" s="1083"/>
      <c r="D22" s="1083"/>
      <c r="E22" s="1083"/>
      <c r="F22" s="1083"/>
    </row>
    <row r="23" spans="1:6" s="169" customFormat="1" ht="24.75" customHeight="1" x14ac:dyDescent="0.2">
      <c r="A23" s="1083"/>
      <c r="B23" s="1083"/>
      <c r="C23" s="1087" t="s">
        <v>525</v>
      </c>
      <c r="D23" s="1083" t="s">
        <v>524</v>
      </c>
      <c r="E23" s="1083"/>
      <c r="F23" s="1083"/>
    </row>
    <row r="24" spans="1:6" ht="25.5" customHeight="1" x14ac:dyDescent="0.2"/>
    <row r="25" spans="1:6" ht="99" customHeight="1" x14ac:dyDescent="0.2">
      <c r="C25" s="1543" t="s">
        <v>6864</v>
      </c>
      <c r="D25" s="1684" t="s">
        <v>6865</v>
      </c>
      <c r="E25" s="1684"/>
    </row>
    <row r="26" spans="1:6" ht="25.5" customHeight="1" x14ac:dyDescent="0.2">
      <c r="C26" s="1087" t="s">
        <v>525</v>
      </c>
      <c r="D26" s="169" t="s">
        <v>6866</v>
      </c>
    </row>
    <row r="27" spans="1:6" ht="25.5" customHeight="1" x14ac:dyDescent="0.2"/>
  </sheetData>
  <sheetProtection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zoomScale="145" zoomScaleNormal="100" zoomScaleSheetLayoutView="145" workbookViewId="0">
      <selection activeCell="B11" sqref="B11:G11"/>
    </sheetView>
  </sheetViews>
  <sheetFormatPr defaultColWidth="9" defaultRowHeight="18" customHeight="1" x14ac:dyDescent="0.2"/>
  <cols>
    <col min="1" max="2" width="2.453125" style="180" customWidth="1"/>
    <col min="3" max="3" width="4.90625" style="180" customWidth="1"/>
    <col min="4" max="4" width="5" style="180" customWidth="1"/>
    <col min="5" max="5" width="38.90625" style="180" customWidth="1"/>
    <col min="6" max="6" width="23.6328125" style="180" customWidth="1"/>
    <col min="7" max="7" width="6.08984375" style="180" customWidth="1"/>
    <col min="8" max="8" width="3.453125" style="180" customWidth="1"/>
    <col min="9" max="9" width="9" style="180"/>
    <col min="10" max="10" width="5.90625" style="180" customWidth="1"/>
    <col min="11" max="16384" width="9" style="180"/>
  </cols>
  <sheetData>
    <row r="1" spans="1:8" ht="18" customHeight="1" x14ac:dyDescent="0.2">
      <c r="A1" s="1074" t="s">
        <v>560</v>
      </c>
      <c r="B1" s="1088"/>
      <c r="C1" s="1088"/>
      <c r="D1" s="1088"/>
      <c r="E1" s="1088"/>
      <c r="F1" s="1088"/>
      <c r="G1" s="1088"/>
      <c r="H1" s="1088"/>
    </row>
    <row r="2" spans="1:8" ht="18" customHeight="1" x14ac:dyDescent="0.2">
      <c r="A2" s="1074" t="s">
        <v>4637</v>
      </c>
      <c r="B2" s="1088"/>
      <c r="C2" s="1088"/>
      <c r="D2" s="1088"/>
      <c r="E2" s="1088"/>
      <c r="F2" s="1088"/>
      <c r="G2" s="1089" t="s">
        <v>4639</v>
      </c>
      <c r="H2" s="1088"/>
    </row>
    <row r="3" spans="1:8" ht="14.15" customHeight="1" x14ac:dyDescent="0.2">
      <c r="A3" s="1088"/>
      <c r="B3" s="1088"/>
      <c r="C3" s="1088"/>
      <c r="D3" s="1088"/>
      <c r="E3" s="1088"/>
      <c r="F3" s="1088"/>
      <c r="G3" s="1089"/>
      <c r="H3" s="1088"/>
    </row>
    <row r="4" spans="1:8" ht="18" customHeight="1" x14ac:dyDescent="0.2">
      <c r="A4" s="1694" t="s">
        <v>559</v>
      </c>
      <c r="B4" s="1694"/>
      <c r="C4" s="1694"/>
      <c r="D4" s="1694"/>
      <c r="E4" s="1694"/>
      <c r="F4" s="1694"/>
      <c r="G4" s="1694"/>
      <c r="H4" s="1088"/>
    </row>
    <row r="5" spans="1:8" ht="12.65" customHeight="1" x14ac:dyDescent="0.2">
      <c r="A5" s="1088"/>
      <c r="B5" s="1088"/>
      <c r="C5" s="1088"/>
      <c r="D5" s="1088"/>
      <c r="E5" s="1088"/>
      <c r="F5" s="1088"/>
      <c r="G5" s="1088"/>
      <c r="H5" s="1088"/>
    </row>
    <row r="6" spans="1:8" ht="18" customHeight="1" x14ac:dyDescent="0.2">
      <c r="A6" s="1088"/>
      <c r="B6" s="1088"/>
      <c r="C6" s="1088"/>
      <c r="D6" s="1088"/>
      <c r="E6" s="1088"/>
      <c r="F6" s="1695" t="str">
        <f>'様式第1-1号'!E3</f>
        <v>令和〇年〇月〇日</v>
      </c>
      <c r="G6" s="1695"/>
      <c r="H6" s="1088"/>
    </row>
    <row r="7" spans="1:8" ht="17.25" customHeight="1" x14ac:dyDescent="0.2">
      <c r="A7" s="1088"/>
      <c r="B7" s="1088"/>
      <c r="C7" s="1088"/>
      <c r="D7" s="1088"/>
      <c r="E7" s="1088"/>
      <c r="F7" s="1700" t="str">
        <f>'はじめに（PC）'!D4&amp;""</f>
        <v/>
      </c>
      <c r="G7" s="1700"/>
      <c r="H7" s="1088"/>
    </row>
    <row r="8" spans="1:8" ht="9.75" customHeight="1" x14ac:dyDescent="0.2">
      <c r="A8" s="1088"/>
      <c r="B8" s="1088"/>
      <c r="C8" s="1088"/>
      <c r="D8" s="1088"/>
      <c r="E8" s="1088"/>
      <c r="F8" s="1088"/>
      <c r="G8" s="1088"/>
      <c r="H8" s="1088"/>
    </row>
    <row r="9" spans="1:8" ht="18" customHeight="1" x14ac:dyDescent="0.2">
      <c r="A9" s="1090" t="s">
        <v>558</v>
      </c>
      <c r="B9" s="1090"/>
      <c r="C9" s="1088"/>
      <c r="D9" s="1088"/>
      <c r="E9" s="1088"/>
      <c r="F9" s="1088"/>
      <c r="G9" s="1088"/>
      <c r="H9" s="1088"/>
    </row>
    <row r="10" spans="1:8" ht="18" customHeight="1" x14ac:dyDescent="0.2">
      <c r="A10" s="1088" t="s">
        <v>557</v>
      </c>
      <c r="B10" s="1088"/>
      <c r="C10" s="1088"/>
      <c r="D10" s="1088"/>
      <c r="E10" s="1088"/>
      <c r="F10" s="1088"/>
      <c r="G10" s="1088"/>
      <c r="H10" s="1088"/>
    </row>
    <row r="11" spans="1:8" ht="67" customHeight="1" x14ac:dyDescent="0.2">
      <c r="A11" s="1088"/>
      <c r="B11" s="1696" t="s">
        <v>6913</v>
      </c>
      <c r="C11" s="1696"/>
      <c r="D11" s="1696"/>
      <c r="E11" s="1696"/>
      <c r="F11" s="1696"/>
      <c r="G11" s="1696"/>
      <c r="H11" s="1088"/>
    </row>
    <row r="12" spans="1:8" ht="18" customHeight="1" x14ac:dyDescent="0.2">
      <c r="A12" s="1088" t="s">
        <v>556</v>
      </c>
      <c r="B12" s="1088"/>
      <c r="C12" s="1088"/>
      <c r="D12" s="1088"/>
      <c r="E12" s="1088"/>
      <c r="F12" s="1088"/>
      <c r="G12" s="1088"/>
      <c r="H12" s="1088"/>
    </row>
    <row r="13" spans="1:8" ht="67" customHeight="1" x14ac:dyDescent="0.2">
      <c r="A13" s="1088"/>
      <c r="B13" s="1696" t="s">
        <v>6914</v>
      </c>
      <c r="C13" s="1696"/>
      <c r="D13" s="1696"/>
      <c r="E13" s="1696"/>
      <c r="F13" s="1696"/>
      <c r="G13" s="1696"/>
      <c r="H13" s="1088"/>
    </row>
    <row r="14" spans="1:8" ht="18" customHeight="1" x14ac:dyDescent="0.2">
      <c r="A14" s="1090" t="s">
        <v>555</v>
      </c>
      <c r="B14" s="1090"/>
      <c r="C14" s="1088"/>
      <c r="D14" s="1088"/>
      <c r="E14" s="1088"/>
      <c r="F14" s="1088"/>
      <c r="G14" s="1088"/>
      <c r="H14" s="1088"/>
    </row>
    <row r="15" spans="1:8" ht="18" customHeight="1" x14ac:dyDescent="0.2">
      <c r="A15" s="1088" t="s">
        <v>554</v>
      </c>
      <c r="B15" s="1088"/>
      <c r="C15" s="1088"/>
      <c r="D15" s="1088"/>
      <c r="E15" s="1088"/>
      <c r="F15" s="1088"/>
      <c r="G15" s="1088"/>
      <c r="H15" s="1088"/>
    </row>
    <row r="16" spans="1:8" ht="18" customHeight="1" x14ac:dyDescent="0.2">
      <c r="A16" s="1088" t="s">
        <v>553</v>
      </c>
      <c r="B16" s="1088"/>
      <c r="C16" s="1088"/>
      <c r="D16" s="1088"/>
      <c r="E16" s="1088"/>
      <c r="F16" s="1088"/>
      <c r="G16" s="1088"/>
      <c r="H16" s="1088"/>
    </row>
    <row r="17" spans="1:10" ht="18" customHeight="1" x14ac:dyDescent="0.2">
      <c r="A17" s="1088"/>
      <c r="B17" s="1088"/>
      <c r="C17" s="1697" t="s">
        <v>552</v>
      </c>
      <c r="D17" s="1698"/>
      <c r="E17" s="1698"/>
      <c r="F17" s="1698"/>
      <c r="G17" s="1699"/>
      <c r="H17" s="1088"/>
    </row>
    <row r="18" spans="1:10" ht="18" customHeight="1" x14ac:dyDescent="0.2">
      <c r="A18" s="1088"/>
      <c r="B18" s="1088"/>
      <c r="C18" s="1091"/>
      <c r="D18" s="1692" t="s">
        <v>240</v>
      </c>
      <c r="E18" s="1693" t="s">
        <v>551</v>
      </c>
      <c r="F18" s="1693"/>
      <c r="G18" s="1693"/>
      <c r="H18" s="1088"/>
      <c r="J18" s="1095"/>
    </row>
    <row r="19" spans="1:10" ht="53.5" customHeight="1" x14ac:dyDescent="0.2">
      <c r="A19" s="1088"/>
      <c r="B19" s="1088"/>
      <c r="C19" s="1091"/>
      <c r="D19" s="1692"/>
      <c r="E19" s="1693"/>
      <c r="F19" s="1693"/>
      <c r="G19" s="1693"/>
      <c r="H19" s="1088"/>
    </row>
    <row r="20" spans="1:10" ht="18" customHeight="1" x14ac:dyDescent="0.2">
      <c r="A20" s="1088"/>
      <c r="B20" s="1088"/>
      <c r="C20" s="1091"/>
      <c r="D20" s="1692" t="s">
        <v>550</v>
      </c>
      <c r="E20" s="1693" t="s">
        <v>549</v>
      </c>
      <c r="F20" s="1693"/>
      <c r="G20" s="1693"/>
      <c r="H20" s="1088"/>
    </row>
    <row r="21" spans="1:10" ht="27.75" customHeight="1" x14ac:dyDescent="0.2">
      <c r="A21" s="1088"/>
      <c r="B21" s="1088"/>
      <c r="C21" s="1091"/>
      <c r="D21" s="1692"/>
      <c r="E21" s="1693"/>
      <c r="F21" s="1693"/>
      <c r="G21" s="1693"/>
      <c r="H21" s="1088"/>
    </row>
    <row r="22" spans="1:10" ht="18" customHeight="1" x14ac:dyDescent="0.2">
      <c r="A22" s="1088"/>
      <c r="B22" s="1088"/>
      <c r="C22" s="1390"/>
      <c r="D22" s="1689" t="s">
        <v>548</v>
      </c>
      <c r="E22" s="1689"/>
      <c r="F22" s="1689"/>
      <c r="G22" s="1689"/>
      <c r="H22" s="1088"/>
    </row>
    <row r="23" spans="1:10" ht="18" customHeight="1" x14ac:dyDescent="0.2">
      <c r="A23" s="1088"/>
      <c r="B23" s="1088"/>
      <c r="C23" s="1390"/>
      <c r="D23" s="1689" t="s">
        <v>547</v>
      </c>
      <c r="E23" s="1689"/>
      <c r="F23" s="1689"/>
      <c r="G23" s="1689"/>
      <c r="H23" s="1088"/>
    </row>
    <row r="24" spans="1:10" ht="18" customHeight="1" x14ac:dyDescent="0.2">
      <c r="A24" s="1088"/>
      <c r="B24" s="1088"/>
      <c r="C24" s="1390"/>
      <c r="D24" s="1689" t="s">
        <v>546</v>
      </c>
      <c r="E24" s="1689"/>
      <c r="F24" s="1689"/>
      <c r="G24" s="1689"/>
      <c r="H24" s="1088"/>
    </row>
    <row r="25" spans="1:10" ht="5.15" customHeight="1" x14ac:dyDescent="0.2">
      <c r="A25" s="1088"/>
      <c r="B25" s="1088"/>
      <c r="C25" s="1092"/>
      <c r="D25" s="1088"/>
      <c r="E25" s="1088"/>
      <c r="F25" s="1088"/>
      <c r="G25" s="1088"/>
      <c r="H25" s="1088"/>
    </row>
    <row r="26" spans="1:10" ht="18" customHeight="1" x14ac:dyDescent="0.2">
      <c r="A26" s="1088" t="s">
        <v>545</v>
      </c>
      <c r="B26" s="1088"/>
      <c r="C26" s="1088"/>
      <c r="D26" s="1088"/>
      <c r="E26" s="1088"/>
      <c r="F26" s="1088"/>
      <c r="G26" s="1088"/>
      <c r="H26" s="1088"/>
    </row>
    <row r="27" spans="1:10" ht="67" customHeight="1" x14ac:dyDescent="0.2">
      <c r="A27" s="1088"/>
      <c r="B27" s="1088"/>
      <c r="C27" s="1690" t="s">
        <v>6915</v>
      </c>
      <c r="D27" s="1690"/>
      <c r="E27" s="1690"/>
      <c r="F27" s="1690"/>
      <c r="G27" s="1690"/>
      <c r="H27" s="1088"/>
    </row>
    <row r="28" spans="1:10" ht="18" customHeight="1" x14ac:dyDescent="0.2">
      <c r="A28" s="1088" t="s">
        <v>544</v>
      </c>
      <c r="B28" s="1088"/>
      <c r="C28" s="1088"/>
      <c r="D28" s="1088"/>
      <c r="E28" s="1088"/>
      <c r="F28" s="1088"/>
      <c r="G28" s="1088"/>
      <c r="H28" s="1088"/>
    </row>
    <row r="29" spans="1:10" ht="18" customHeight="1" x14ac:dyDescent="0.2">
      <c r="A29" s="1088" t="s">
        <v>543</v>
      </c>
      <c r="B29" s="1088"/>
      <c r="C29" s="1088"/>
      <c r="D29" s="1088"/>
      <c r="E29" s="1088"/>
      <c r="F29" s="1088"/>
      <c r="G29" s="1088"/>
      <c r="H29" s="1088"/>
    </row>
    <row r="30" spans="1:10" ht="18" customHeight="1" x14ac:dyDescent="0.2">
      <c r="A30" s="1088" t="s">
        <v>542</v>
      </c>
      <c r="B30" s="1088"/>
      <c r="C30" s="1088"/>
      <c r="D30" s="1088"/>
      <c r="E30" s="1088"/>
      <c r="F30" s="1088"/>
      <c r="G30" s="1088"/>
      <c r="H30" s="1088"/>
    </row>
    <row r="31" spans="1:10" ht="67" customHeight="1" x14ac:dyDescent="0.2">
      <c r="A31" s="1088"/>
      <c r="B31" s="1088"/>
      <c r="C31" s="1690" t="s">
        <v>6916</v>
      </c>
      <c r="D31" s="1690"/>
      <c r="E31" s="1690"/>
      <c r="F31" s="1690"/>
      <c r="G31" s="1690"/>
      <c r="H31" s="1088"/>
    </row>
    <row r="32" spans="1:10" ht="18" customHeight="1" x14ac:dyDescent="0.2">
      <c r="A32" s="1088" t="s">
        <v>541</v>
      </c>
      <c r="B32" s="1088"/>
      <c r="C32" s="1088"/>
      <c r="D32" s="1088"/>
      <c r="E32" s="1088"/>
      <c r="F32" s="1088"/>
      <c r="G32" s="1088"/>
      <c r="H32" s="1088"/>
    </row>
    <row r="33" spans="1:8" ht="86.5" customHeight="1" x14ac:dyDescent="0.2">
      <c r="A33" s="1088"/>
      <c r="B33" s="1088"/>
      <c r="C33" s="1690" t="s">
        <v>6917</v>
      </c>
      <c r="D33" s="1690"/>
      <c r="E33" s="1690"/>
      <c r="F33" s="1690"/>
      <c r="G33" s="1690"/>
      <c r="H33" s="1088"/>
    </row>
    <row r="34" spans="1:8" ht="18" customHeight="1" x14ac:dyDescent="0.2">
      <c r="A34" s="1090" t="s">
        <v>540</v>
      </c>
      <c r="B34" s="1090"/>
      <c r="C34" s="1088"/>
      <c r="D34" s="1088"/>
      <c r="E34" s="1088"/>
      <c r="F34" s="1088"/>
      <c r="G34" s="1088"/>
      <c r="H34" s="1088"/>
    </row>
    <row r="35" spans="1:8" ht="36" customHeight="1" x14ac:dyDescent="0.2">
      <c r="A35" s="1088"/>
      <c r="B35" s="1088"/>
      <c r="C35" s="1690" t="s">
        <v>6918</v>
      </c>
      <c r="D35" s="1690"/>
      <c r="E35" s="1690"/>
      <c r="F35" s="1690"/>
      <c r="G35" s="1690"/>
      <c r="H35" s="1088"/>
    </row>
    <row r="36" spans="1:8" ht="5.15" customHeight="1" x14ac:dyDescent="0.2">
      <c r="A36" s="1088"/>
      <c r="B36" s="1088"/>
      <c r="C36" s="1088"/>
      <c r="D36" s="1088"/>
      <c r="E36" s="1088"/>
      <c r="F36" s="1088"/>
      <c r="G36" s="1088"/>
      <c r="H36" s="1088"/>
    </row>
    <row r="37" spans="1:8" ht="18" customHeight="1" x14ac:dyDescent="0.2">
      <c r="A37" s="1090" t="s">
        <v>539</v>
      </c>
      <c r="B37" s="1090"/>
      <c r="C37" s="1088"/>
      <c r="D37" s="1088"/>
      <c r="E37" s="1088"/>
      <c r="F37" s="1088"/>
      <c r="G37" s="1088"/>
      <c r="H37" s="1088"/>
    </row>
    <row r="38" spans="1:8" ht="34.5" customHeight="1" x14ac:dyDescent="0.2">
      <c r="A38" s="1088"/>
      <c r="B38" s="1088"/>
      <c r="C38" s="1690" t="s">
        <v>6919</v>
      </c>
      <c r="D38" s="1690"/>
      <c r="E38" s="1690"/>
      <c r="F38" s="1690"/>
      <c r="G38" s="1690"/>
      <c r="H38" s="1088"/>
    </row>
    <row r="39" spans="1:8" ht="34.5" customHeight="1" x14ac:dyDescent="0.2">
      <c r="A39" s="1088"/>
      <c r="B39" s="1093"/>
      <c r="C39" s="1690"/>
      <c r="D39" s="1690"/>
      <c r="E39" s="1690"/>
      <c r="F39" s="1690"/>
      <c r="G39" s="1690"/>
      <c r="H39" s="1088"/>
    </row>
    <row r="40" spans="1:8" ht="14.5" customHeight="1" x14ac:dyDescent="0.2">
      <c r="A40" s="1088"/>
      <c r="B40" s="1088"/>
      <c r="C40" s="1088"/>
      <c r="D40" s="1088"/>
      <c r="E40" s="1088"/>
      <c r="F40" s="1088"/>
      <c r="G40" s="1088"/>
      <c r="H40" s="1088"/>
    </row>
    <row r="41" spans="1:8" ht="18" customHeight="1" x14ac:dyDescent="0.2">
      <c r="A41" s="1094" t="s">
        <v>16</v>
      </c>
      <c r="B41" s="1088"/>
      <c r="C41" s="1088"/>
      <c r="D41" s="1088"/>
      <c r="E41" s="1088"/>
      <c r="F41" s="1088"/>
      <c r="G41" s="1088"/>
      <c r="H41" s="1088"/>
    </row>
    <row r="42" spans="1:8" ht="18" customHeight="1" x14ac:dyDescent="0.2">
      <c r="A42" s="1094"/>
      <c r="B42" s="1691" t="s">
        <v>538</v>
      </c>
      <c r="C42" s="1691"/>
      <c r="D42" s="1691"/>
      <c r="E42" s="1691"/>
      <c r="F42" s="1691"/>
      <c r="G42" s="1691"/>
      <c r="H42" s="1088"/>
    </row>
    <row r="43" spans="1:8" ht="34" customHeight="1" x14ac:dyDescent="0.2">
      <c r="A43" s="1094"/>
      <c r="B43" s="1691"/>
      <c r="C43" s="1691"/>
      <c r="D43" s="1691"/>
      <c r="E43" s="1691"/>
      <c r="F43" s="1691"/>
      <c r="G43" s="1691"/>
      <c r="H43" s="1088"/>
    </row>
  </sheetData>
  <sheetProtection sheet="1"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zoomScale="86" zoomScaleNormal="100" zoomScaleSheetLayoutView="85" workbookViewId="0">
      <selection activeCell="B68" sqref="B68:N68"/>
    </sheetView>
  </sheetViews>
  <sheetFormatPr defaultColWidth="4.08984375" defaultRowHeight="18" customHeight="1" x14ac:dyDescent="0.2"/>
  <cols>
    <col min="1" max="1" width="1.90625" style="14" customWidth="1"/>
    <col min="2" max="2" width="4.6328125" style="14" customWidth="1"/>
    <col min="3" max="3" width="8.90625" style="14" customWidth="1"/>
    <col min="4" max="4" width="3.453125" style="14" customWidth="1"/>
    <col min="5" max="5" width="7.90625" style="14" customWidth="1"/>
    <col min="6" max="6" width="3.453125" style="14" customWidth="1"/>
    <col min="7" max="7" width="7.90625" style="14" customWidth="1"/>
    <col min="8" max="8" width="5" style="14" customWidth="1"/>
    <col min="9" max="9" width="7.08984375" style="14" customWidth="1"/>
    <col min="10" max="10" width="3.453125" style="14" customWidth="1"/>
    <col min="11" max="11" width="8" style="14" customWidth="1"/>
    <col min="12" max="12" width="12.453125" style="14" customWidth="1"/>
    <col min="13" max="13" width="8.26953125" style="14" customWidth="1"/>
    <col min="14" max="14" width="13.90625" style="14" customWidth="1"/>
    <col min="15" max="15" width="2.6328125" style="14" customWidth="1"/>
    <col min="16" max="16" width="5.90625" style="14" customWidth="1"/>
    <col min="17" max="122" width="4.6328125" style="14" customWidth="1"/>
    <col min="123" max="255" width="8.6328125" style="14" customWidth="1"/>
    <col min="256" max="16384" width="4.08984375" style="14"/>
  </cols>
  <sheetData>
    <row r="1" spans="1:16" s="2" customFormat="1" ht="24" customHeight="1" x14ac:dyDescent="0.2">
      <c r="A1" s="1096" t="s">
        <v>446</v>
      </c>
      <c r="B1" s="1097"/>
      <c r="C1" s="1097"/>
      <c r="D1" s="1046"/>
      <c r="E1" s="1097"/>
      <c r="F1" s="1097"/>
      <c r="G1" s="1097"/>
      <c r="H1" s="1097"/>
      <c r="I1" s="1097"/>
      <c r="J1" s="1097"/>
      <c r="K1" s="1097"/>
      <c r="L1" s="1097"/>
      <c r="M1" s="1097"/>
      <c r="N1" s="1097"/>
      <c r="O1" s="1097"/>
    </row>
    <row r="2" spans="1:16" s="133" customFormat="1" ht="24" customHeight="1" x14ac:dyDescent="0.2">
      <c r="A2" s="1098" t="s">
        <v>4637</v>
      </c>
      <c r="B2" s="1099"/>
      <c r="C2" s="1099"/>
      <c r="D2" s="1100"/>
      <c r="E2" s="1099"/>
      <c r="F2" s="1099"/>
      <c r="G2" s="1099"/>
      <c r="H2" s="1099"/>
      <c r="I2" s="1099"/>
      <c r="J2" s="1099"/>
      <c r="K2" s="1099"/>
      <c r="L2" s="1099"/>
      <c r="M2" s="1099"/>
      <c r="N2" s="1101" t="s">
        <v>4639</v>
      </c>
      <c r="O2" s="1099"/>
    </row>
    <row r="3" spans="1:16" s="2" customFormat="1" ht="42.75" customHeight="1" x14ac:dyDescent="0.2">
      <c r="A3" s="1102"/>
      <c r="B3" s="1097"/>
      <c r="C3" s="1097"/>
      <c r="D3" s="1046"/>
      <c r="E3" s="1103"/>
      <c r="F3" s="1097"/>
      <c r="G3" s="1097"/>
      <c r="H3" s="1097"/>
      <c r="I3" s="1097"/>
      <c r="J3" s="1097"/>
      <c r="K3" s="1097"/>
      <c r="L3" s="1097"/>
      <c r="M3" s="1825" t="str">
        <f>'様式第1-1号'!E3</f>
        <v>令和〇年〇月〇日</v>
      </c>
      <c r="N3" s="1826"/>
      <c r="O3" s="1097"/>
    </row>
    <row r="4" spans="1:16" s="2" customFormat="1" ht="76.5" customHeight="1" x14ac:dyDescent="0.2">
      <c r="A4" s="1097"/>
      <c r="B4" s="1827" t="s">
        <v>0</v>
      </c>
      <c r="C4" s="1828"/>
      <c r="D4" s="1828"/>
      <c r="E4" s="1828"/>
      <c r="F4" s="1828"/>
      <c r="G4" s="1828"/>
      <c r="H4" s="1828"/>
      <c r="I4" s="1828"/>
      <c r="J4" s="1828"/>
      <c r="K4" s="1828"/>
      <c r="L4" s="1828"/>
      <c r="M4" s="1828"/>
      <c r="N4" s="1828"/>
      <c r="O4" s="1097"/>
    </row>
    <row r="5" spans="1:16" s="2" customFormat="1" ht="21.75" customHeight="1" x14ac:dyDescent="0.2">
      <c r="A5" s="1097"/>
      <c r="B5" s="1104"/>
      <c r="C5" s="1104"/>
      <c r="D5" s="1104"/>
      <c r="E5" s="1104"/>
      <c r="F5" s="1105"/>
      <c r="G5" s="1105"/>
      <c r="H5" s="1105"/>
      <c r="I5" s="1105"/>
      <c r="J5" s="1105"/>
      <c r="K5" s="1105"/>
      <c r="L5" s="1105"/>
      <c r="M5" s="1105"/>
      <c r="N5" s="1105"/>
      <c r="O5" s="1097"/>
    </row>
    <row r="6" spans="1:16" s="2" customFormat="1" ht="21.75" customHeight="1" x14ac:dyDescent="0.2">
      <c r="A6" s="1097"/>
      <c r="B6" s="1097"/>
      <c r="C6" s="1097"/>
      <c r="D6" s="1818" t="s">
        <v>1</v>
      </c>
      <c r="E6" s="1818"/>
      <c r="F6" s="1829"/>
      <c r="G6" s="1830"/>
      <c r="H6" s="1830"/>
      <c r="I6" s="1830"/>
      <c r="J6" s="1830"/>
      <c r="K6" s="1830"/>
      <c r="L6" s="1831"/>
      <c r="M6" s="1097"/>
      <c r="N6" s="1097"/>
      <c r="O6" s="1097"/>
    </row>
    <row r="7" spans="1:16" s="2" customFormat="1" ht="30.75" customHeight="1" x14ac:dyDescent="0.2">
      <c r="A7" s="1097"/>
      <c r="B7" s="1097"/>
      <c r="C7" s="1097"/>
      <c r="D7" s="1810" t="s">
        <v>2</v>
      </c>
      <c r="E7" s="1810"/>
      <c r="F7" s="1811" t="str">
        <f>'はじめに（PC）'!D4&amp;""</f>
        <v/>
      </c>
      <c r="G7" s="1812"/>
      <c r="H7" s="1812"/>
      <c r="I7" s="1812"/>
      <c r="J7" s="1812"/>
      <c r="K7" s="1812"/>
      <c r="L7" s="1813"/>
      <c r="M7" s="1097"/>
      <c r="N7" s="1097"/>
      <c r="O7" s="1097"/>
      <c r="P7" s="7"/>
    </row>
    <row r="8" spans="1:16" s="2" customFormat="1" ht="11.25" customHeight="1" x14ac:dyDescent="0.2">
      <c r="A8" s="1097"/>
      <c r="B8" s="1097"/>
      <c r="C8" s="1097"/>
      <c r="D8" s="1106"/>
      <c r="E8" s="1106"/>
      <c r="F8" s="1107"/>
      <c r="G8" s="1108"/>
      <c r="H8" s="1108"/>
      <c r="I8" s="1108"/>
      <c r="J8" s="1108"/>
      <c r="K8" s="1108"/>
      <c r="L8" s="1108"/>
      <c r="M8" s="1097"/>
      <c r="N8" s="1097"/>
      <c r="O8" s="1097"/>
    </row>
    <row r="9" spans="1:16" s="2" customFormat="1" ht="19.5" customHeight="1" x14ac:dyDescent="0.2">
      <c r="A9" s="1097"/>
      <c r="B9" s="1097"/>
      <c r="C9" s="1097"/>
      <c r="D9" s="1818" t="s">
        <v>1</v>
      </c>
      <c r="E9" s="1818"/>
      <c r="F9" s="1819"/>
      <c r="G9" s="1820"/>
      <c r="H9" s="1820"/>
      <c r="I9" s="1820"/>
      <c r="J9" s="1820"/>
      <c r="K9" s="1820"/>
      <c r="L9" s="1821"/>
      <c r="M9" s="1097"/>
      <c r="N9" s="1097"/>
      <c r="O9" s="1097"/>
    </row>
    <row r="10" spans="1:16" s="2" customFormat="1" ht="30.75" customHeight="1" x14ac:dyDescent="0.2">
      <c r="A10" s="1097"/>
      <c r="B10" s="1097"/>
      <c r="C10" s="1097"/>
      <c r="D10" s="1810" t="s">
        <v>3</v>
      </c>
      <c r="E10" s="1810"/>
      <c r="F10" s="1811" t="str">
        <f>'はじめに（PC）'!D5&amp;""</f>
        <v/>
      </c>
      <c r="G10" s="1812"/>
      <c r="H10" s="1812"/>
      <c r="I10" s="1812"/>
      <c r="J10" s="1812"/>
      <c r="K10" s="1812"/>
      <c r="L10" s="1813"/>
      <c r="M10" s="1097"/>
      <c r="N10" s="1097"/>
      <c r="O10" s="1097"/>
      <c r="P10" s="7"/>
    </row>
    <row r="11" spans="1:16" s="2" customFormat="1" ht="11.25" customHeight="1" x14ac:dyDescent="0.2">
      <c r="A11" s="1097"/>
      <c r="B11" s="1097"/>
      <c r="C11" s="1097"/>
      <c r="D11" s="1106"/>
      <c r="E11" s="1106"/>
      <c r="F11" s="1109"/>
      <c r="G11" s="1097"/>
      <c r="H11" s="1109"/>
      <c r="I11" s="1109"/>
      <c r="J11" s="1109"/>
      <c r="K11" s="1109"/>
      <c r="L11" s="1109"/>
      <c r="M11" s="1097"/>
      <c r="N11" s="1097"/>
      <c r="O11" s="1097"/>
    </row>
    <row r="12" spans="1:16" s="2" customFormat="1" ht="21.75" customHeight="1" x14ac:dyDescent="0.2">
      <c r="A12" s="1097"/>
      <c r="B12" s="1097"/>
      <c r="C12" s="1097"/>
      <c r="D12" s="1818" t="s">
        <v>4</v>
      </c>
      <c r="E12" s="1818"/>
      <c r="F12" s="1822"/>
      <c r="G12" s="1823"/>
      <c r="H12" s="1823"/>
      <c r="I12" s="1823"/>
      <c r="J12" s="1823"/>
      <c r="K12" s="1823"/>
      <c r="L12" s="1824"/>
      <c r="M12" s="1097"/>
      <c r="N12" s="1097"/>
      <c r="O12" s="1097"/>
    </row>
    <row r="13" spans="1:16" s="2" customFormat="1" ht="30.75" customHeight="1" x14ac:dyDescent="0.2">
      <c r="A13" s="1097"/>
      <c r="B13" s="1097"/>
      <c r="C13" s="1097"/>
      <c r="D13" s="1810" t="s">
        <v>5</v>
      </c>
      <c r="E13" s="1810"/>
      <c r="F13" s="1811" t="str">
        <f>'はじめに（PC）'!D6&amp;""</f>
        <v/>
      </c>
      <c r="G13" s="1812"/>
      <c r="H13" s="1812"/>
      <c r="I13" s="1812"/>
      <c r="J13" s="1812"/>
      <c r="K13" s="1812"/>
      <c r="L13" s="1813"/>
      <c r="M13" s="1097"/>
      <c r="N13" s="1097"/>
      <c r="O13" s="1097"/>
    </row>
    <row r="14" spans="1:16" s="2" customFormat="1" ht="20.25" customHeight="1" x14ac:dyDescent="0.2">
      <c r="A14" s="1097"/>
      <c r="B14" s="1097"/>
      <c r="C14" s="1097"/>
      <c r="D14" s="1097"/>
      <c r="E14" s="1110"/>
      <c r="F14" s="1097"/>
      <c r="G14" s="1097"/>
      <c r="H14" s="1097"/>
      <c r="I14" s="1097"/>
      <c r="J14" s="1097"/>
      <c r="K14" s="1097"/>
      <c r="L14" s="1097"/>
      <c r="M14" s="1097"/>
      <c r="N14" s="1097"/>
      <c r="O14" s="1097"/>
    </row>
    <row r="15" spans="1:16" s="2" customFormat="1" ht="21.75" customHeight="1" x14ac:dyDescent="0.2">
      <c r="A15" s="1097"/>
      <c r="B15" s="1097"/>
      <c r="C15" s="1110"/>
      <c r="D15" s="1110"/>
      <c r="E15" s="1110"/>
      <c r="F15" s="1097"/>
      <c r="G15" s="1097"/>
      <c r="H15" s="1097"/>
      <c r="I15" s="1097"/>
      <c r="J15" s="1097"/>
      <c r="K15" s="1097"/>
      <c r="L15" s="1097"/>
      <c r="M15" s="1097"/>
      <c r="N15" s="1097"/>
      <c r="O15" s="1097"/>
    </row>
    <row r="16" spans="1:16" s="2" customFormat="1" ht="21.75" customHeight="1" x14ac:dyDescent="0.2">
      <c r="A16" s="1097"/>
      <c r="B16" s="1097"/>
      <c r="C16" s="1097"/>
      <c r="D16" s="1111" t="s">
        <v>6</v>
      </c>
      <c r="E16" s="1814" t="s">
        <v>7</v>
      </c>
      <c r="F16" s="1814"/>
      <c r="G16" s="1814"/>
      <c r="H16" s="1814"/>
      <c r="I16" s="1814"/>
      <c r="J16" s="1814"/>
      <c r="K16" s="1814"/>
      <c r="L16" s="1814"/>
      <c r="M16" s="1814"/>
      <c r="N16" s="1814"/>
      <c r="O16" s="1097"/>
    </row>
    <row r="17" spans="1:35" s="2" customFormat="1" ht="16.5" customHeight="1" x14ac:dyDescent="0.2">
      <c r="A17" s="1097"/>
      <c r="B17" s="1112"/>
      <c r="C17" s="1046"/>
      <c r="D17" s="1113"/>
      <c r="E17" s="1113"/>
      <c r="F17" s="1105"/>
      <c r="G17" s="1105"/>
      <c r="H17" s="1105"/>
      <c r="I17" s="1105"/>
      <c r="J17" s="1105"/>
      <c r="K17" s="1105"/>
      <c r="L17" s="1105"/>
      <c r="M17" s="1105"/>
      <c r="N17" s="1105"/>
      <c r="O17" s="1097"/>
    </row>
    <row r="18" spans="1:35" s="2" customFormat="1" ht="21.75" customHeight="1" x14ac:dyDescent="0.2">
      <c r="A18" s="1097"/>
      <c r="B18" s="1097"/>
      <c r="C18" s="1097"/>
      <c r="D18" s="1105" t="s">
        <v>8</v>
      </c>
      <c r="E18" s="1114"/>
      <c r="F18" s="1113"/>
      <c r="G18" s="1113"/>
      <c r="H18" s="1105"/>
      <c r="I18" s="1105"/>
      <c r="J18" s="1105"/>
      <c r="K18" s="1105"/>
      <c r="L18" s="1105"/>
      <c r="M18" s="1105"/>
      <c r="N18" s="1105"/>
      <c r="O18" s="1097"/>
    </row>
    <row r="19" spans="1:35" s="2" customFormat="1" ht="21.75" customHeight="1" x14ac:dyDescent="0.2">
      <c r="A19" s="1097"/>
      <c r="B19" s="1097"/>
      <c r="C19" s="1097"/>
      <c r="D19" s="1394" t="s">
        <v>389</v>
      </c>
      <c r="E19" s="1815" t="s">
        <v>9</v>
      </c>
      <c r="F19" s="1816"/>
      <c r="G19" s="1816"/>
      <c r="H19" s="1816"/>
      <c r="I19" s="1816"/>
      <c r="J19" s="1816"/>
      <c r="K19" s="1816"/>
      <c r="L19" s="1817"/>
      <c r="M19" s="1115" t="s">
        <v>10</v>
      </c>
      <c r="N19" s="1097"/>
      <c r="O19" s="1097"/>
    </row>
    <row r="20" spans="1:35" s="2" customFormat="1" ht="21.75" customHeight="1" x14ac:dyDescent="0.2">
      <c r="A20" s="1097"/>
      <c r="B20" s="1097"/>
      <c r="C20" s="1097"/>
      <c r="D20" s="1395" t="s">
        <v>390</v>
      </c>
      <c r="E20" s="1815" t="s">
        <v>11</v>
      </c>
      <c r="F20" s="1816"/>
      <c r="G20" s="1816"/>
      <c r="H20" s="1816"/>
      <c r="I20" s="1816"/>
      <c r="J20" s="1816"/>
      <c r="K20" s="1816"/>
      <c r="L20" s="1817"/>
      <c r="M20" s="1115" t="s">
        <v>12</v>
      </c>
      <c r="N20" s="1097"/>
      <c r="O20" s="1097"/>
    </row>
    <row r="21" spans="1:35" s="2" customFormat="1" ht="21.75" customHeight="1" x14ac:dyDescent="0.2">
      <c r="A21" s="1097"/>
      <c r="B21" s="1097"/>
      <c r="C21" s="1097"/>
      <c r="D21" s="1395" t="s">
        <v>390</v>
      </c>
      <c r="E21" s="1815" t="s">
        <v>13</v>
      </c>
      <c r="F21" s="1816"/>
      <c r="G21" s="1816"/>
      <c r="H21" s="1816"/>
      <c r="I21" s="1816"/>
      <c r="J21" s="1816"/>
      <c r="K21" s="1816"/>
      <c r="L21" s="1817"/>
      <c r="M21" s="1115" t="s">
        <v>12</v>
      </c>
      <c r="N21" s="1097"/>
      <c r="O21" s="1097"/>
    </row>
    <row r="22" spans="1:35" s="2" customFormat="1" ht="21.75" customHeight="1" x14ac:dyDescent="0.2">
      <c r="A22" s="1097"/>
      <c r="B22" s="1097"/>
      <c r="C22" s="1097"/>
      <c r="D22" s="1395" t="s">
        <v>390</v>
      </c>
      <c r="E22" s="1800" t="s">
        <v>14</v>
      </c>
      <c r="F22" s="1801"/>
      <c r="G22" s="1801"/>
      <c r="H22" s="1801"/>
      <c r="I22" s="1801"/>
      <c r="J22" s="1801"/>
      <c r="K22" s="1801"/>
      <c r="L22" s="1802"/>
      <c r="M22" s="1115" t="s">
        <v>12</v>
      </c>
      <c r="N22" s="1097"/>
      <c r="O22" s="1097"/>
    </row>
    <row r="23" spans="1:35" s="2" customFormat="1" ht="28.5" customHeight="1" x14ac:dyDescent="0.2">
      <c r="A23" s="1097"/>
      <c r="B23" s="1097"/>
      <c r="C23" s="1116"/>
      <c r="D23" s="1117" t="s">
        <v>15</v>
      </c>
      <c r="E23" s="1118"/>
      <c r="F23" s="1118"/>
      <c r="G23" s="1118"/>
      <c r="H23" s="1119"/>
      <c r="I23" s="1120"/>
      <c r="J23" s="1120"/>
      <c r="K23" s="1120"/>
      <c r="L23" s="1120"/>
      <c r="M23" s="1120"/>
      <c r="N23" s="1120"/>
      <c r="O23" s="1097"/>
    </row>
    <row r="24" spans="1:35" s="2" customFormat="1" ht="48.75" customHeight="1" x14ac:dyDescent="0.2">
      <c r="A24" s="1097"/>
      <c r="B24" s="1097"/>
      <c r="C24" s="1116"/>
      <c r="D24" s="1121"/>
      <c r="E24" s="1118"/>
      <c r="F24" s="1118"/>
      <c r="G24" s="1118"/>
      <c r="H24" s="1118"/>
      <c r="I24" s="1120"/>
      <c r="J24" s="1120"/>
      <c r="K24" s="1120"/>
      <c r="L24" s="1120"/>
      <c r="M24" s="1120"/>
      <c r="N24" s="1120"/>
      <c r="O24" s="1097"/>
    </row>
    <row r="25" spans="1:35" s="2" customFormat="1" ht="14.25" customHeight="1" x14ac:dyDescent="0.2">
      <c r="A25" s="1097"/>
      <c r="B25" s="1097"/>
      <c r="C25" s="1116" t="s">
        <v>16</v>
      </c>
      <c r="D25" s="1117"/>
      <c r="E25" s="1117"/>
      <c r="F25" s="1117"/>
      <c r="G25" s="1117"/>
      <c r="H25" s="1116"/>
      <c r="I25" s="1116"/>
      <c r="J25" s="1116"/>
      <c r="K25" s="1116"/>
      <c r="L25" s="1116"/>
      <c r="M25" s="1116"/>
      <c r="N25" s="1116"/>
      <c r="O25" s="1097"/>
    </row>
    <row r="26" spans="1:35" s="2" customFormat="1" ht="45.75" customHeight="1" x14ac:dyDescent="0.2">
      <c r="A26" s="1122"/>
      <c r="B26" s="1122"/>
      <c r="C26" s="1710" t="s">
        <v>17</v>
      </c>
      <c r="D26" s="1710"/>
      <c r="E26" s="1710"/>
      <c r="F26" s="1710"/>
      <c r="G26" s="1710"/>
      <c r="H26" s="1710"/>
      <c r="I26" s="1710"/>
      <c r="J26" s="1710"/>
      <c r="K26" s="1710"/>
      <c r="L26" s="1710"/>
      <c r="M26" s="1710"/>
      <c r="N26" s="1710"/>
      <c r="O26" s="1097"/>
    </row>
    <row r="27" spans="1:35" ht="18.75" customHeight="1" x14ac:dyDescent="0.2">
      <c r="A27" s="1123" t="s">
        <v>18</v>
      </c>
      <c r="B27" s="1124"/>
      <c r="C27" s="1124"/>
      <c r="D27" s="1124"/>
      <c r="E27" s="1124"/>
      <c r="F27" s="1124"/>
      <c r="G27" s="1124"/>
      <c r="H27" s="1124"/>
      <c r="I27" s="1124"/>
      <c r="J27" s="1125"/>
      <c r="K27" s="1125"/>
      <c r="L27" s="1125"/>
      <c r="M27" s="1125"/>
      <c r="N27" s="1125"/>
      <c r="O27" s="1040"/>
    </row>
    <row r="28" spans="1:35" ht="21.75" customHeight="1" x14ac:dyDescent="0.2">
      <c r="A28" s="1123"/>
      <c r="B28" s="1803" t="s">
        <v>19</v>
      </c>
      <c r="C28" s="1803"/>
      <c r="D28" s="1803"/>
      <c r="E28" s="1803"/>
      <c r="F28" s="1803"/>
      <c r="G28" s="1803"/>
      <c r="H28" s="1803"/>
      <c r="I28" s="1803"/>
      <c r="J28" s="1803"/>
      <c r="K28" s="1803"/>
      <c r="L28" s="1803"/>
      <c r="M28" s="1803"/>
      <c r="N28" s="1803"/>
      <c r="O28" s="1126"/>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2">
      <c r="A29" s="1123"/>
      <c r="B29" s="1096" t="s">
        <v>20</v>
      </c>
      <c r="C29" s="1096"/>
      <c r="D29" s="1107"/>
      <c r="E29" s="1107"/>
      <c r="F29" s="1127"/>
      <c r="G29" s="1127"/>
      <c r="H29" s="1128"/>
      <c r="I29" s="1128"/>
      <c r="J29" s="1125"/>
      <c r="K29" s="1125"/>
      <c r="L29" s="1125"/>
      <c r="M29" s="1129"/>
      <c r="N29" s="1125"/>
      <c r="O29" s="1040"/>
    </row>
    <row r="30" spans="1:35" ht="26.25" customHeight="1" x14ac:dyDescent="0.2">
      <c r="A30" s="1130"/>
      <c r="B30" s="1804"/>
      <c r="C30" s="1805"/>
      <c r="D30" s="1806" t="s">
        <v>21</v>
      </c>
      <c r="E30" s="1807"/>
      <c r="F30" s="1806" t="s">
        <v>22</v>
      </c>
      <c r="G30" s="1807"/>
      <c r="H30" s="1808" t="s">
        <v>23</v>
      </c>
      <c r="I30" s="1809"/>
      <c r="J30" s="1806" t="s">
        <v>24</v>
      </c>
      <c r="K30" s="1807"/>
      <c r="L30" s="1131" t="s">
        <v>24</v>
      </c>
      <c r="M30" s="1125"/>
      <c r="N30" s="1125"/>
      <c r="O30" s="1040"/>
    </row>
    <row r="31" spans="1:35" ht="7.5" customHeight="1" x14ac:dyDescent="0.2">
      <c r="A31" s="1130"/>
      <c r="B31" s="1776" t="s">
        <v>25</v>
      </c>
      <c r="C31" s="1777"/>
      <c r="D31" s="1796"/>
      <c r="E31" s="1797"/>
      <c r="F31" s="1796"/>
      <c r="G31" s="1797"/>
      <c r="H31" s="1798"/>
      <c r="I31" s="1799"/>
      <c r="J31" s="1796"/>
      <c r="K31" s="1797"/>
      <c r="L31" s="1132"/>
      <c r="M31" s="1133"/>
      <c r="N31" s="1125"/>
      <c r="O31" s="1040"/>
    </row>
    <row r="32" spans="1:35" ht="18.75" customHeight="1" x14ac:dyDescent="0.2">
      <c r="A32" s="1130"/>
      <c r="B32" s="1778"/>
      <c r="C32" s="1779"/>
      <c r="D32" s="1792" t="s">
        <v>6911</v>
      </c>
      <c r="E32" s="1793"/>
      <c r="F32" s="1792" t="s">
        <v>6912</v>
      </c>
      <c r="G32" s="1793"/>
      <c r="H32" s="1794">
        <v>5</v>
      </c>
      <c r="I32" s="1795"/>
      <c r="J32" s="1792" t="s">
        <v>397</v>
      </c>
      <c r="K32" s="1793"/>
      <c r="L32" s="1174" t="s">
        <v>397</v>
      </c>
      <c r="M32" s="1133"/>
      <c r="N32" s="1125"/>
      <c r="O32" s="1040"/>
    </row>
    <row r="33" spans="1:27" ht="7.5" customHeight="1" x14ac:dyDescent="0.2">
      <c r="A33" s="1130"/>
      <c r="B33" s="1776" t="s">
        <v>26</v>
      </c>
      <c r="C33" s="1777"/>
      <c r="D33" s="1788"/>
      <c r="E33" s="1789"/>
      <c r="F33" s="1788"/>
      <c r="G33" s="1789"/>
      <c r="H33" s="1790"/>
      <c r="I33" s="1791"/>
      <c r="J33" s="1788"/>
      <c r="K33" s="1789"/>
      <c r="L33" s="1134"/>
      <c r="M33" s="1133"/>
      <c r="N33" s="1125"/>
      <c r="O33" s="1040"/>
    </row>
    <row r="34" spans="1:27" ht="18.75" customHeight="1" x14ac:dyDescent="0.2">
      <c r="A34" s="1130"/>
      <c r="B34" s="1778"/>
      <c r="C34" s="1779"/>
      <c r="D34" s="1792" t="s">
        <v>6911</v>
      </c>
      <c r="E34" s="1793"/>
      <c r="F34" s="1792" t="s">
        <v>6912</v>
      </c>
      <c r="G34" s="1793"/>
      <c r="H34" s="1794">
        <v>5</v>
      </c>
      <c r="I34" s="1795"/>
      <c r="J34" s="1792" t="s">
        <v>397</v>
      </c>
      <c r="K34" s="1793"/>
      <c r="L34" s="1175" t="s">
        <v>397</v>
      </c>
      <c r="M34" s="1133"/>
      <c r="N34" s="1125"/>
      <c r="O34" s="1040"/>
    </row>
    <row r="35" spans="1:27" ht="7.5" customHeight="1" x14ac:dyDescent="0.2">
      <c r="A35" s="1130"/>
      <c r="B35" s="1776" t="s">
        <v>27</v>
      </c>
      <c r="C35" s="1777"/>
      <c r="D35" s="1788"/>
      <c r="E35" s="1789"/>
      <c r="F35" s="1788"/>
      <c r="G35" s="1789"/>
      <c r="H35" s="1790"/>
      <c r="I35" s="1791"/>
      <c r="J35" s="1788"/>
      <c r="K35" s="1789"/>
      <c r="L35" s="1135"/>
      <c r="M35" s="1133"/>
      <c r="N35" s="1125"/>
      <c r="O35" s="1040"/>
    </row>
    <row r="36" spans="1:27" ht="18.75" customHeight="1" x14ac:dyDescent="0.2">
      <c r="A36" s="1130"/>
      <c r="B36" s="1778"/>
      <c r="C36" s="1779"/>
      <c r="D36" s="1792" t="s">
        <v>6911</v>
      </c>
      <c r="E36" s="1793"/>
      <c r="F36" s="1792" t="s">
        <v>6912</v>
      </c>
      <c r="G36" s="1793"/>
      <c r="H36" s="1794">
        <v>5</v>
      </c>
      <c r="I36" s="1795"/>
      <c r="J36" s="1792" t="s">
        <v>397</v>
      </c>
      <c r="K36" s="1793"/>
      <c r="L36" s="1174" t="s">
        <v>397</v>
      </c>
      <c r="M36" s="1133"/>
      <c r="N36" s="1125"/>
      <c r="O36" s="1040"/>
    </row>
    <row r="37" spans="1:27" ht="9" customHeight="1" x14ac:dyDescent="0.2">
      <c r="A37" s="1130"/>
      <c r="B37" s="1776" t="s">
        <v>28</v>
      </c>
      <c r="C37" s="1777"/>
      <c r="D37" s="1780"/>
      <c r="E37" s="1781"/>
      <c r="F37" s="1780"/>
      <c r="G37" s="1781"/>
      <c r="H37" s="1782"/>
      <c r="I37" s="1783"/>
      <c r="J37" s="1780"/>
      <c r="K37" s="1781"/>
      <c r="L37" s="1136"/>
      <c r="M37" s="1133"/>
      <c r="N37" s="1125"/>
      <c r="O37" s="1040"/>
    </row>
    <row r="38" spans="1:27" ht="22.5" customHeight="1" x14ac:dyDescent="0.2">
      <c r="A38" s="1130"/>
      <c r="B38" s="1778"/>
      <c r="C38" s="1779"/>
      <c r="D38" s="1784" t="s">
        <v>397</v>
      </c>
      <c r="E38" s="1785"/>
      <c r="F38" s="1784" t="s">
        <v>397</v>
      </c>
      <c r="G38" s="1785"/>
      <c r="H38" s="1786">
        <v>0</v>
      </c>
      <c r="I38" s="1787"/>
      <c r="J38" s="1784" t="s">
        <v>397</v>
      </c>
      <c r="K38" s="1785"/>
      <c r="L38" s="1396" t="s">
        <v>397</v>
      </c>
      <c r="M38" s="1133"/>
      <c r="N38" s="1125"/>
      <c r="O38" s="1040"/>
    </row>
    <row r="39" spans="1:27" ht="9" customHeight="1" x14ac:dyDescent="0.2">
      <c r="A39" s="1130"/>
      <c r="B39" s="1776" t="s">
        <v>29</v>
      </c>
      <c r="C39" s="1777"/>
      <c r="D39" s="1780"/>
      <c r="E39" s="1781"/>
      <c r="F39" s="1780"/>
      <c r="G39" s="1781"/>
      <c r="H39" s="1782"/>
      <c r="I39" s="1783"/>
      <c r="J39" s="1780"/>
      <c r="K39" s="1781"/>
      <c r="L39" s="1136"/>
      <c r="M39" s="1133"/>
      <c r="N39" s="1125"/>
      <c r="O39" s="1040"/>
    </row>
    <row r="40" spans="1:27" ht="22.5" customHeight="1" x14ac:dyDescent="0.2">
      <c r="A40" s="1130"/>
      <c r="B40" s="1778"/>
      <c r="C40" s="1779"/>
      <c r="D40" s="1784" t="s">
        <v>397</v>
      </c>
      <c r="E40" s="1785"/>
      <c r="F40" s="1784" t="s">
        <v>397</v>
      </c>
      <c r="G40" s="1785"/>
      <c r="H40" s="1786">
        <v>0</v>
      </c>
      <c r="I40" s="1787"/>
      <c r="J40" s="1784" t="s">
        <v>397</v>
      </c>
      <c r="K40" s="1785"/>
      <c r="L40" s="1396" t="s">
        <v>397</v>
      </c>
      <c r="M40" s="1133"/>
      <c r="N40" s="1125"/>
      <c r="O40" s="1040"/>
    </row>
    <row r="41" spans="1:27" s="16" customFormat="1" ht="18" customHeight="1" x14ac:dyDescent="0.2">
      <c r="A41" s="1123"/>
      <c r="B41" s="1096" t="s">
        <v>30</v>
      </c>
      <c r="C41" s="1137"/>
      <c r="D41" s="1137"/>
      <c r="E41" s="1137"/>
      <c r="F41" s="1137"/>
      <c r="G41" s="1137"/>
      <c r="H41" s="1137"/>
      <c r="I41" s="1137"/>
      <c r="J41" s="1137"/>
      <c r="K41" s="1137"/>
      <c r="L41" s="1137"/>
      <c r="M41" s="1138"/>
      <c r="N41" s="1138"/>
      <c r="O41" s="1139"/>
      <c r="P41" s="17"/>
      <c r="Q41" s="18"/>
      <c r="R41" s="17"/>
      <c r="S41" s="17"/>
      <c r="T41" s="17"/>
      <c r="U41" s="17"/>
      <c r="V41" s="17"/>
      <c r="Y41" s="17"/>
      <c r="Z41" s="17"/>
      <c r="AA41" s="17"/>
    </row>
    <row r="42" spans="1:27" ht="21" customHeight="1" x14ac:dyDescent="0.2">
      <c r="A42" s="1140"/>
      <c r="B42" s="1768" t="s">
        <v>31</v>
      </c>
      <c r="C42" s="1769"/>
      <c r="D42" s="1141"/>
      <c r="E42" s="1142"/>
      <c r="F42" s="1142"/>
      <c r="G42" s="1142"/>
      <c r="H42" s="1142"/>
      <c r="I42" s="1142"/>
      <c r="J42" s="1142"/>
      <c r="K42" s="1143"/>
      <c r="L42" s="1647" t="s">
        <v>32</v>
      </c>
      <c r="M42" s="1772" t="s">
        <v>4956</v>
      </c>
      <c r="N42" s="1774" t="s">
        <v>33</v>
      </c>
      <c r="O42" s="1040"/>
    </row>
    <row r="43" spans="1:27" ht="21" customHeight="1" x14ac:dyDescent="0.2">
      <c r="A43" s="1140"/>
      <c r="B43" s="1770"/>
      <c r="C43" s="1771"/>
      <c r="D43" s="1661" t="s">
        <v>34</v>
      </c>
      <c r="E43" s="1662"/>
      <c r="F43" s="1661" t="s">
        <v>35</v>
      </c>
      <c r="G43" s="1662"/>
      <c r="H43" s="1661" t="s">
        <v>36</v>
      </c>
      <c r="I43" s="1662"/>
      <c r="J43" s="1661" t="s">
        <v>37</v>
      </c>
      <c r="K43" s="1662"/>
      <c r="L43" s="1649"/>
      <c r="M43" s="1773"/>
      <c r="N43" s="1775"/>
      <c r="O43" s="1040"/>
    </row>
    <row r="44" spans="1:27" ht="9" customHeight="1" x14ac:dyDescent="0.2">
      <c r="A44" s="1140"/>
      <c r="B44" s="1144"/>
      <c r="C44" s="1758" t="s">
        <v>38</v>
      </c>
      <c r="D44" s="1760"/>
      <c r="E44" s="1761"/>
      <c r="F44" s="1760"/>
      <c r="G44" s="1761"/>
      <c r="H44" s="1760"/>
      <c r="I44" s="1761"/>
      <c r="J44" s="1762"/>
      <c r="K44" s="1763"/>
      <c r="L44" s="1145">
        <f>SUM(D44,F44,H44)</f>
        <v>0</v>
      </c>
      <c r="M44" s="1146"/>
      <c r="N44" s="1147"/>
      <c r="O44" s="1040"/>
    </row>
    <row r="45" spans="1:27" ht="18.75" customHeight="1" x14ac:dyDescent="0.2">
      <c r="A45" s="1140"/>
      <c r="B45" s="1144"/>
      <c r="C45" s="1759"/>
      <c r="D45" s="1766">
        <v>0</v>
      </c>
      <c r="E45" s="1767"/>
      <c r="F45" s="1766">
        <v>0</v>
      </c>
      <c r="G45" s="1767"/>
      <c r="H45" s="1766">
        <v>0</v>
      </c>
      <c r="I45" s="1767"/>
      <c r="J45" s="1764"/>
      <c r="K45" s="1765"/>
      <c r="L45" s="1148">
        <f>SUM(D45:I45)</f>
        <v>0</v>
      </c>
      <c r="M45" s="1176">
        <v>0</v>
      </c>
      <c r="N45" s="1147">
        <f>SUM('別紙1 活動計画書'!I16,'別紙1 活動計画書'!I28,'加算措置（みどり加算以外）'!I37,'加算措置（みどり加算以外）'!I68,'加算措置（みどり加算以外）'!O101)+IF('別紙1 活動計画書'!V45="○",MIN('別紙1 活動計画書'!S47,'別紙1 活動計画書'!I44),'別紙1 活動計画書'!I44)+IFERROR(VLOOKUP("○",'加算措置（みどり加算以外）'!I78:P80,5,FALSE),0)</f>
        <v>0</v>
      </c>
      <c r="O45" s="1040"/>
    </row>
    <row r="46" spans="1:27" ht="9" customHeight="1" x14ac:dyDescent="0.2">
      <c r="A46" s="1140"/>
      <c r="B46" s="1144"/>
      <c r="C46" s="1752" t="s">
        <v>39</v>
      </c>
      <c r="D46" s="1723"/>
      <c r="E46" s="1755"/>
      <c r="F46" s="1723"/>
      <c r="G46" s="1755"/>
      <c r="H46" s="1723"/>
      <c r="I46" s="1755"/>
      <c r="J46" s="1723"/>
      <c r="K46" s="1755"/>
      <c r="L46" s="1149">
        <f>SUM(D46:K46)</f>
        <v>0</v>
      </c>
      <c r="M46" s="1149"/>
      <c r="N46" s="1150"/>
      <c r="O46" s="1040"/>
    </row>
    <row r="47" spans="1:27" ht="18.75" customHeight="1" x14ac:dyDescent="0.2">
      <c r="A47" s="1140"/>
      <c r="B47" s="1144"/>
      <c r="C47" s="1753"/>
      <c r="D47" s="1756">
        <v>0</v>
      </c>
      <c r="E47" s="1757"/>
      <c r="F47" s="1756">
        <v>0</v>
      </c>
      <c r="G47" s="1757"/>
      <c r="H47" s="1756">
        <v>0</v>
      </c>
      <c r="I47" s="1757"/>
      <c r="J47" s="1756">
        <v>0</v>
      </c>
      <c r="K47" s="1757"/>
      <c r="L47" s="1742">
        <f>SUM(D47:J47)</f>
        <v>0</v>
      </c>
      <c r="M47" s="1744">
        <v>0</v>
      </c>
      <c r="N47" s="1746">
        <v>0</v>
      </c>
      <c r="O47" s="1040"/>
    </row>
    <row r="48" spans="1:27" ht="9" customHeight="1" x14ac:dyDescent="0.2">
      <c r="A48" s="1140"/>
      <c r="B48" s="1151"/>
      <c r="C48" s="1753"/>
      <c r="D48" s="1748" t="s">
        <v>40</v>
      </c>
      <c r="E48" s="1152"/>
      <c r="F48" s="1750" t="s">
        <v>40</v>
      </c>
      <c r="G48" s="1152"/>
      <c r="H48" s="1750" t="s">
        <v>40</v>
      </c>
      <c r="I48" s="1152"/>
      <c r="J48" s="1750" t="s">
        <v>40</v>
      </c>
      <c r="K48" s="1152"/>
      <c r="L48" s="1742"/>
      <c r="M48" s="1744"/>
      <c r="N48" s="1746"/>
      <c r="O48" s="1040"/>
    </row>
    <row r="49" spans="1:35" ht="22.5" customHeight="1" x14ac:dyDescent="0.2">
      <c r="A49" s="1140"/>
      <c r="B49" s="1153"/>
      <c r="C49" s="1754"/>
      <c r="D49" s="1749"/>
      <c r="E49" s="1397"/>
      <c r="F49" s="1751"/>
      <c r="G49" s="1397"/>
      <c r="H49" s="1751"/>
      <c r="I49" s="1397"/>
      <c r="J49" s="1751"/>
      <c r="K49" s="1397"/>
      <c r="L49" s="1743"/>
      <c r="M49" s="1745"/>
      <c r="N49" s="1747"/>
      <c r="O49" s="1040"/>
    </row>
    <row r="50" spans="1:35" ht="9" customHeight="1" x14ac:dyDescent="0.2">
      <c r="A50" s="1140"/>
      <c r="B50" s="1719" t="s">
        <v>41</v>
      </c>
      <c r="C50" s="1721" t="s">
        <v>42</v>
      </c>
      <c r="D50" s="1723">
        <v>0</v>
      </c>
      <c r="E50" s="1724"/>
      <c r="F50" s="1724"/>
      <c r="G50" s="1724"/>
      <c r="H50" s="1724"/>
      <c r="I50" s="1724"/>
      <c r="J50" s="1724"/>
      <c r="K50" s="1724"/>
      <c r="L50" s="1724"/>
      <c r="M50" s="1725"/>
      <c r="N50" s="1150"/>
      <c r="O50" s="1154"/>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2">
      <c r="A51" s="1140"/>
      <c r="B51" s="1720"/>
      <c r="C51" s="1722"/>
      <c r="D51" s="1726">
        <v>0</v>
      </c>
      <c r="E51" s="1727"/>
      <c r="F51" s="1727"/>
      <c r="G51" s="1727"/>
      <c r="H51" s="1727"/>
      <c r="I51" s="1727"/>
      <c r="J51" s="1727"/>
      <c r="K51" s="1727"/>
      <c r="L51" s="1727"/>
      <c r="M51" s="1728"/>
      <c r="N51" s="1398">
        <v>0</v>
      </c>
      <c r="O51" s="1154"/>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2">
      <c r="A52" s="1140"/>
      <c r="B52" s="1729" t="s">
        <v>410</v>
      </c>
      <c r="C52" s="1729"/>
      <c r="D52" s="1729"/>
      <c r="E52" s="1729"/>
      <c r="F52" s="1729"/>
      <c r="G52" s="1729"/>
      <c r="H52" s="1729"/>
      <c r="I52" s="1729"/>
      <c r="J52" s="1729"/>
      <c r="K52" s="1729"/>
      <c r="L52" s="1729"/>
      <c r="M52" s="1729"/>
      <c r="N52" s="1729"/>
      <c r="O52" s="1155"/>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2">
      <c r="A53" s="1156"/>
      <c r="B53" s="1730" t="s">
        <v>43</v>
      </c>
      <c r="C53" s="1731"/>
      <c r="D53" s="1731"/>
      <c r="E53" s="1732"/>
      <c r="F53" s="1646" t="s">
        <v>44</v>
      </c>
      <c r="G53" s="1741"/>
      <c r="H53" s="1741"/>
      <c r="I53" s="1647"/>
      <c r="J53" s="1646" t="s">
        <v>45</v>
      </c>
      <c r="K53" s="1647"/>
      <c r="L53" s="1657" t="s">
        <v>46</v>
      </c>
      <c r="M53" s="1157"/>
      <c r="N53" s="1157"/>
      <c r="O53" s="1157"/>
    </row>
    <row r="54" spans="1:35" s="21" customFormat="1" ht="21.75" customHeight="1" x14ac:dyDescent="0.2">
      <c r="A54" s="1156"/>
      <c r="B54" s="1733"/>
      <c r="C54" s="1734"/>
      <c r="D54" s="1734"/>
      <c r="E54" s="1735"/>
      <c r="F54" s="1158"/>
      <c r="G54" s="1159"/>
      <c r="H54" s="1739" t="s">
        <v>4910</v>
      </c>
      <c r="I54" s="1740"/>
      <c r="J54" s="1648"/>
      <c r="K54" s="1649"/>
      <c r="L54" s="1659"/>
      <c r="M54" s="1157"/>
      <c r="N54" s="1157"/>
      <c r="O54" s="1157"/>
    </row>
    <row r="55" spans="1:35" s="21" customFormat="1" ht="9" customHeight="1" x14ac:dyDescent="0.2">
      <c r="A55" s="1156"/>
      <c r="B55" s="1733"/>
      <c r="C55" s="1734"/>
      <c r="D55" s="1734"/>
      <c r="E55" s="1735"/>
      <c r="F55" s="1736"/>
      <c r="G55" s="1736"/>
      <c r="H55" s="1737"/>
      <c r="I55" s="1737"/>
      <c r="J55" s="1736"/>
      <c r="K55" s="1736"/>
      <c r="L55" s="1160"/>
      <c r="M55" s="1157"/>
      <c r="N55" s="1157"/>
      <c r="O55" s="1157"/>
    </row>
    <row r="56" spans="1:35" s="21" customFormat="1" ht="22.5" customHeight="1" x14ac:dyDescent="0.2">
      <c r="A56" s="1156"/>
      <c r="B56" s="1733"/>
      <c r="C56" s="1734"/>
      <c r="D56" s="1734"/>
      <c r="E56" s="1735"/>
      <c r="F56" s="1738">
        <v>0</v>
      </c>
      <c r="G56" s="1709"/>
      <c r="H56" s="1711">
        <v>0</v>
      </c>
      <c r="I56" s="1711"/>
      <c r="J56" s="1709">
        <v>0</v>
      </c>
      <c r="K56" s="1709"/>
      <c r="L56" s="1177">
        <v>0</v>
      </c>
      <c r="M56" s="1157"/>
      <c r="N56" s="1157"/>
      <c r="O56" s="1157"/>
    </row>
    <row r="57" spans="1:35" s="21" customFormat="1" ht="9" customHeight="1" x14ac:dyDescent="0.2">
      <c r="A57" s="1156"/>
      <c r="B57" s="1161"/>
      <c r="C57" s="1701" t="s">
        <v>47</v>
      </c>
      <c r="D57" s="1702"/>
      <c r="E57" s="1703"/>
      <c r="F57" s="1707"/>
      <c r="G57" s="1707"/>
      <c r="H57" s="1708"/>
      <c r="I57" s="1708"/>
      <c r="J57" s="1707"/>
      <c r="K57" s="1707"/>
      <c r="L57" s="1162"/>
      <c r="M57" s="1157"/>
      <c r="N57" s="1157"/>
      <c r="O57" s="1157"/>
    </row>
    <row r="58" spans="1:35" s="21" customFormat="1" ht="22.5" customHeight="1" x14ac:dyDescent="0.2">
      <c r="A58" s="1156"/>
      <c r="B58" s="1163"/>
      <c r="C58" s="1704"/>
      <c r="D58" s="1705"/>
      <c r="E58" s="1706"/>
      <c r="F58" s="1709">
        <v>0</v>
      </c>
      <c r="G58" s="1709"/>
      <c r="H58" s="1711">
        <v>0</v>
      </c>
      <c r="I58" s="1711"/>
      <c r="J58" s="1709">
        <v>0</v>
      </c>
      <c r="K58" s="1709"/>
      <c r="L58" s="1177">
        <v>0</v>
      </c>
      <c r="M58" s="1157"/>
      <c r="N58" s="1157"/>
      <c r="O58" s="1157"/>
    </row>
    <row r="59" spans="1:35" s="21" customFormat="1" ht="18" customHeight="1" x14ac:dyDescent="0.2">
      <c r="A59" s="1156"/>
      <c r="B59" s="1712" t="s">
        <v>48</v>
      </c>
      <c r="C59" s="1712"/>
      <c r="D59" s="1712"/>
      <c r="E59" s="1712"/>
      <c r="F59" s="1712"/>
      <c r="G59" s="1712"/>
      <c r="H59" s="1712"/>
      <c r="I59" s="1712"/>
      <c r="J59" s="1712"/>
      <c r="K59" s="1712"/>
      <c r="L59" s="1712"/>
      <c r="M59" s="1712"/>
      <c r="N59" s="1712"/>
      <c r="O59" s="1157"/>
    </row>
    <row r="60" spans="1:35" s="7" customFormat="1" ht="18" customHeight="1" x14ac:dyDescent="0.2">
      <c r="A60" s="1164"/>
      <c r="B60" s="1137" t="s">
        <v>49</v>
      </c>
      <c r="C60" s="1164"/>
      <c r="D60" s="1164"/>
      <c r="E60" s="1164"/>
      <c r="F60" s="1164"/>
      <c r="G60" s="1164"/>
      <c r="H60" s="1164"/>
      <c r="I60" s="1164"/>
      <c r="J60" s="1164"/>
      <c r="K60" s="1164"/>
      <c r="L60" s="1164"/>
      <c r="M60" s="1164"/>
      <c r="N60" s="1164"/>
      <c r="O60" s="1164"/>
    </row>
    <row r="61" spans="1:35" s="22" customFormat="1" ht="18.75" customHeight="1" x14ac:dyDescent="0.2">
      <c r="A61" s="1165"/>
      <c r="B61" s="1166" t="s">
        <v>50</v>
      </c>
      <c r="C61" s="1167"/>
      <c r="D61" s="1167"/>
      <c r="E61" s="1168"/>
      <c r="F61" s="1167"/>
      <c r="G61" s="1167"/>
      <c r="H61" s="1167"/>
      <c r="I61" s="1167"/>
      <c r="J61" s="1167"/>
      <c r="K61" s="1167"/>
      <c r="L61" s="1167"/>
      <c r="M61" s="1167"/>
      <c r="N61" s="1167"/>
      <c r="O61" s="1167"/>
    </row>
    <row r="62" spans="1:35" s="7" customFormat="1" ht="18.75" customHeight="1" x14ac:dyDescent="0.2">
      <c r="A62" s="1164"/>
      <c r="B62" s="1137" t="s">
        <v>51</v>
      </c>
      <c r="C62" s="1164"/>
      <c r="D62" s="1164"/>
      <c r="E62" s="1164"/>
      <c r="F62" s="1164"/>
      <c r="G62" s="1164"/>
      <c r="H62" s="1164"/>
      <c r="I62" s="1164"/>
      <c r="J62" s="1164"/>
      <c r="K62" s="1164"/>
      <c r="L62" s="1164"/>
      <c r="M62" s="1164"/>
      <c r="N62" s="1164"/>
      <c r="O62" s="1164"/>
    </row>
    <row r="63" spans="1:35" s="7" customFormat="1" ht="26.25" customHeight="1" x14ac:dyDescent="0.2">
      <c r="A63" s="1165"/>
      <c r="B63" s="1713" t="s">
        <v>52</v>
      </c>
      <c r="C63" s="1713"/>
      <c r="D63" s="1713"/>
      <c r="E63" s="1713"/>
      <c r="F63" s="1713"/>
      <c r="G63" s="1713"/>
      <c r="H63" s="1713"/>
      <c r="I63" s="1713"/>
      <c r="J63" s="1713"/>
      <c r="K63" s="1713"/>
      <c r="L63" s="1713"/>
      <c r="M63" s="1713"/>
      <c r="N63" s="1713"/>
      <c r="O63" s="1164"/>
    </row>
    <row r="64" spans="1:35" s="7" customFormat="1" ht="26.25" customHeight="1" x14ac:dyDescent="0.2">
      <c r="A64" s="1164"/>
      <c r="B64" s="1137" t="s">
        <v>401</v>
      </c>
      <c r="C64" s="1164"/>
      <c r="D64" s="1137"/>
      <c r="E64" s="1137"/>
      <c r="F64" s="1137"/>
      <c r="G64" s="1169"/>
      <c r="H64" s="1137"/>
      <c r="I64" s="1137"/>
      <c r="J64" s="1137"/>
      <c r="K64" s="1137"/>
      <c r="L64" s="1137"/>
      <c r="M64" s="1164"/>
      <c r="N64" s="1164"/>
      <c r="O64" s="1164"/>
    </row>
    <row r="65" spans="1:34" s="7" customFormat="1" ht="30" customHeight="1" x14ac:dyDescent="0.2">
      <c r="A65" s="1164"/>
      <c r="B65" s="1714" t="s">
        <v>402</v>
      </c>
      <c r="C65" s="1714"/>
      <c r="D65" s="1714"/>
      <c r="E65" s="1714"/>
      <c r="F65" s="1169"/>
      <c r="G65" s="1164"/>
      <c r="H65" s="1169"/>
      <c r="I65" s="1164"/>
      <c r="J65" s="1164"/>
      <c r="K65" s="1164"/>
      <c r="L65" s="1164"/>
      <c r="M65" s="1164"/>
      <c r="N65" s="1164"/>
      <c r="O65" s="1164"/>
    </row>
    <row r="66" spans="1:34" s="7" customFormat="1" ht="7.5" customHeight="1" x14ac:dyDescent="0.2">
      <c r="A66" s="1164"/>
      <c r="B66" s="1716">
        <f>L44+L46-D66</f>
        <v>0</v>
      </c>
      <c r="C66" s="1717"/>
      <c r="D66" s="1717"/>
      <c r="E66" s="1718"/>
      <c r="F66" s="1170"/>
      <c r="G66" s="1170"/>
      <c r="H66" s="1170"/>
      <c r="I66" s="1164"/>
      <c r="J66" s="1164"/>
      <c r="K66" s="1164"/>
      <c r="L66" s="1164"/>
      <c r="M66" s="1164"/>
      <c r="N66" s="1164"/>
      <c r="O66" s="1164"/>
    </row>
    <row r="67" spans="1:34" s="7" customFormat="1" ht="18" customHeight="1" x14ac:dyDescent="0.2">
      <c r="A67" s="1164"/>
      <c r="B67" s="1715">
        <v>0</v>
      </c>
      <c r="C67" s="1715"/>
      <c r="D67" s="1715"/>
      <c r="E67" s="1715"/>
      <c r="F67" s="1171"/>
      <c r="G67" s="1171"/>
      <c r="H67" s="1171"/>
      <c r="I67" s="1172"/>
      <c r="J67" s="1172"/>
      <c r="K67" s="1172"/>
      <c r="L67" s="1172"/>
      <c r="M67" s="1172"/>
      <c r="N67" s="1172"/>
      <c r="O67" s="1172"/>
      <c r="P67" s="23"/>
      <c r="Q67" s="23"/>
      <c r="R67" s="23"/>
      <c r="S67" s="23"/>
      <c r="T67" s="23"/>
      <c r="U67" s="23"/>
      <c r="V67" s="23"/>
    </row>
    <row r="68" spans="1:34" s="7" customFormat="1" ht="43.4" customHeight="1" x14ac:dyDescent="0.2">
      <c r="A68" s="1164"/>
      <c r="B68" s="1710" t="s">
        <v>53</v>
      </c>
      <c r="C68" s="1710"/>
      <c r="D68" s="1710"/>
      <c r="E68" s="1710"/>
      <c r="F68" s="1710"/>
      <c r="G68" s="1710"/>
      <c r="H68" s="1710"/>
      <c r="I68" s="1710"/>
      <c r="J68" s="1710"/>
      <c r="K68" s="1710"/>
      <c r="L68" s="1710"/>
      <c r="M68" s="1710"/>
      <c r="N68" s="1710"/>
      <c r="O68" s="1172"/>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2">
      <c r="A69" s="1164"/>
      <c r="B69" s="1173" t="s">
        <v>16</v>
      </c>
      <c r="C69" s="1116"/>
      <c r="D69" s="1116"/>
      <c r="E69" s="1116"/>
      <c r="F69" s="1116"/>
      <c r="G69" s="1116"/>
      <c r="H69" s="1116"/>
      <c r="I69" s="1116"/>
      <c r="J69" s="1116"/>
      <c r="K69" s="1116"/>
      <c r="L69" s="1116"/>
      <c r="M69" s="1116"/>
      <c r="N69" s="1116"/>
      <c r="O69" s="1164"/>
    </row>
    <row r="70" spans="1:34" s="7" customFormat="1" ht="24.75" customHeight="1" x14ac:dyDescent="0.2">
      <c r="A70" s="1164"/>
      <c r="B70" s="1710" t="s">
        <v>54</v>
      </c>
      <c r="C70" s="1710"/>
      <c r="D70" s="1710"/>
      <c r="E70" s="1710"/>
      <c r="F70" s="1710"/>
      <c r="G70" s="1710"/>
      <c r="H70" s="1710"/>
      <c r="I70" s="1710"/>
      <c r="J70" s="1710"/>
      <c r="K70" s="1710"/>
      <c r="L70" s="1710"/>
      <c r="M70" s="1710"/>
      <c r="N70" s="1710"/>
      <c r="O70" s="1172"/>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2">
      <c r="B107" s="24"/>
      <c r="C107" s="25"/>
      <c r="D107" s="17"/>
      <c r="E107" s="17"/>
      <c r="F107" s="17"/>
      <c r="G107" s="17"/>
      <c r="H107" s="17"/>
      <c r="I107" s="17"/>
      <c r="J107" s="17"/>
      <c r="K107" s="17"/>
      <c r="L107" s="17"/>
      <c r="M107" s="17"/>
      <c r="N107" s="17"/>
      <c r="O107" s="17"/>
      <c r="P107" s="17"/>
    </row>
    <row r="110" spans="2:16" ht="30" customHeight="1" x14ac:dyDescent="0.2"/>
    <row r="322" ht="65.25" customHeight="1" x14ac:dyDescent="0.2"/>
  </sheetData>
  <sheetProtection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8" fitToHeight="0" orientation="portrait" r:id="rId1"/>
  <rowBreaks count="2" manualBreakCount="2">
    <brk id="26" max="14" man="1"/>
    <brk id="6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9"/>
  <sheetViews>
    <sheetView showGridLines="0" view="pageBreakPreview" topLeftCell="A64" zoomScale="115" zoomScaleNormal="48" zoomScaleSheetLayoutView="115" workbookViewId="0">
      <selection activeCell="M83" sqref="M83:T83"/>
    </sheetView>
  </sheetViews>
  <sheetFormatPr defaultColWidth="8.6328125" defaultRowHeight="18" customHeight="1" x14ac:dyDescent="0.2"/>
  <cols>
    <col min="1" max="1" width="3.08984375" style="14" customWidth="1"/>
    <col min="2" max="2" width="4.6328125" style="14" customWidth="1"/>
    <col min="3" max="3" width="3.36328125" style="14" customWidth="1"/>
    <col min="4" max="4" width="4.08984375" style="14" customWidth="1"/>
    <col min="5" max="5" width="5.90625" style="14" customWidth="1"/>
    <col min="6" max="6" width="4.453125" style="14" customWidth="1"/>
    <col min="7" max="7" width="5.453125" style="14" customWidth="1"/>
    <col min="8" max="8" width="6.08984375" style="14" customWidth="1"/>
    <col min="9" max="10" width="4.08984375" style="14" customWidth="1"/>
    <col min="11" max="11" width="3.90625" style="14" customWidth="1"/>
    <col min="12" max="12" width="5.453125" style="14" customWidth="1"/>
    <col min="13" max="13" width="5.6328125" style="14" customWidth="1"/>
    <col min="14" max="14" width="1.453125" style="14" customWidth="1"/>
    <col min="15" max="15" width="6.6328125" style="14" customWidth="1"/>
    <col min="16" max="19" width="3.90625" style="14" customWidth="1"/>
    <col min="20" max="21" width="4.453125" style="14" customWidth="1"/>
    <col min="22" max="24" width="4" style="14" customWidth="1"/>
    <col min="25" max="25" width="10.26953125" style="14" customWidth="1"/>
    <col min="26" max="31" width="18" style="14" customWidth="1"/>
    <col min="32" max="86" width="4.6328125" style="14" customWidth="1"/>
    <col min="87" max="16384" width="8.6328125" style="14"/>
  </cols>
  <sheetData>
    <row r="1" spans="1:31" s="26" customFormat="1" ht="18" customHeight="1" x14ac:dyDescent="0.2">
      <c r="A1" s="1178"/>
      <c r="B1" s="1178"/>
      <c r="C1" s="1179"/>
      <c r="D1" s="1180"/>
      <c r="E1" s="1180"/>
      <c r="F1" s="1180"/>
      <c r="G1" s="1180"/>
      <c r="H1" s="1180"/>
      <c r="I1" s="1180"/>
      <c r="J1" s="1180"/>
      <c r="K1" s="1180"/>
      <c r="L1" s="1180"/>
      <c r="M1" s="1180"/>
      <c r="N1" s="1180"/>
      <c r="O1" s="1180"/>
      <c r="P1" s="1180"/>
      <c r="Q1" s="1180"/>
      <c r="R1" s="1180"/>
      <c r="S1" s="1180"/>
      <c r="T1" s="1180"/>
      <c r="U1" s="1180"/>
      <c r="V1" s="1181" t="s">
        <v>55</v>
      </c>
      <c r="W1" s="1180"/>
    </row>
    <row r="2" spans="1:31" s="27" customFormat="1" ht="23.25" customHeight="1" x14ac:dyDescent="0.25">
      <c r="A2" s="1182"/>
      <c r="B2" s="2023" t="s">
        <v>56</v>
      </c>
      <c r="C2" s="2023"/>
      <c r="D2" s="2023"/>
      <c r="E2" s="2023"/>
      <c r="F2" s="2023"/>
      <c r="G2" s="2023"/>
      <c r="H2" s="2023"/>
      <c r="I2" s="2023"/>
      <c r="J2" s="2023"/>
      <c r="K2" s="2023"/>
      <c r="L2" s="2023"/>
      <c r="M2" s="2023"/>
      <c r="N2" s="2023"/>
      <c r="O2" s="2023"/>
      <c r="P2" s="2023"/>
      <c r="Q2" s="2023"/>
      <c r="R2" s="2023"/>
      <c r="S2" s="2023"/>
      <c r="T2" s="2023"/>
      <c r="U2" s="2023"/>
      <c r="V2" s="2023"/>
      <c r="W2" s="1183"/>
    </row>
    <row r="3" spans="1:31" s="16" customFormat="1" ht="23.25" customHeight="1" x14ac:dyDescent="0.2">
      <c r="A3" s="1111" t="s">
        <v>9</v>
      </c>
      <c r="B3" s="1184"/>
      <c r="C3" s="1111"/>
      <c r="D3" s="1111"/>
      <c r="E3" s="1111"/>
      <c r="F3" s="1111"/>
      <c r="G3" s="1139"/>
      <c r="H3" s="1184"/>
      <c r="I3" s="1137"/>
      <c r="J3" s="1137"/>
      <c r="K3" s="1137"/>
      <c r="L3" s="1137"/>
      <c r="M3" s="1137"/>
      <c r="N3" s="1137"/>
      <c r="O3" s="1137"/>
      <c r="P3" s="1137"/>
      <c r="Q3" s="1137"/>
      <c r="R3" s="1137"/>
      <c r="S3" s="1139"/>
      <c r="T3" s="1139"/>
      <c r="U3" s="1139"/>
      <c r="V3" s="1139"/>
      <c r="W3" s="1096"/>
      <c r="X3" s="1"/>
      <c r="Y3" s="17"/>
      <c r="Z3" s="17"/>
      <c r="AA3" s="17"/>
      <c r="AB3" s="17"/>
      <c r="AC3" s="17"/>
    </row>
    <row r="4" spans="1:31" s="16" customFormat="1" ht="19.5" customHeight="1" x14ac:dyDescent="0.2">
      <c r="A4" s="1139"/>
      <c r="B4" s="2024" t="s">
        <v>57</v>
      </c>
      <c r="C4" s="2024"/>
      <c r="D4" s="2024"/>
      <c r="E4" s="2024"/>
      <c r="F4" s="2024"/>
      <c r="G4" s="2024"/>
      <c r="H4" s="2024"/>
      <c r="I4" s="1102"/>
      <c r="J4" s="1102" t="s">
        <v>58</v>
      </c>
      <c r="K4" s="1547"/>
      <c r="L4" s="1185"/>
      <c r="M4" s="1185"/>
      <c r="N4" s="1185"/>
      <c r="O4" s="1185"/>
      <c r="P4" s="1102"/>
      <c r="Q4" s="1102"/>
      <c r="R4" s="1185"/>
      <c r="S4" s="1139"/>
      <c r="T4" s="1139"/>
      <c r="U4" s="1139"/>
      <c r="V4" s="1139"/>
      <c r="W4" s="1139"/>
      <c r="X4" s="17"/>
      <c r="Y4" s="17"/>
      <c r="Z4" s="17"/>
      <c r="AA4" s="17"/>
      <c r="AB4" s="17"/>
      <c r="AC4" s="17"/>
    </row>
    <row r="5" spans="1:31" s="4" customFormat="1" ht="27" customHeight="1" x14ac:dyDescent="0.2">
      <c r="A5" s="1111" t="s">
        <v>4770</v>
      </c>
      <c r="B5" s="1185"/>
      <c r="C5" s="1185"/>
      <c r="D5" s="1185"/>
      <c r="E5" s="1185"/>
      <c r="F5" s="2028" t="s">
        <v>4958</v>
      </c>
      <c r="G5" s="2028"/>
      <c r="H5" s="2028"/>
      <c r="I5" s="2028"/>
      <c r="J5" s="2028"/>
      <c r="K5" s="2028"/>
      <c r="L5" s="2028"/>
      <c r="M5" s="2028"/>
      <c r="N5" s="2028"/>
      <c r="O5" s="2028"/>
      <c r="P5" s="2028"/>
      <c r="Q5" s="2028"/>
      <c r="R5" s="2028"/>
      <c r="S5" s="2028"/>
      <c r="T5" s="2028"/>
      <c r="U5" s="2028"/>
      <c r="V5" s="2028"/>
      <c r="W5" s="2028"/>
      <c r="X5" s="28"/>
      <c r="Y5" s="28"/>
      <c r="Z5" s="1875"/>
      <c r="AA5" s="1875"/>
      <c r="AB5" s="1875"/>
      <c r="AC5" s="1875"/>
      <c r="AD5" s="1875"/>
      <c r="AE5" s="1875"/>
    </row>
    <row r="6" spans="1:31" s="7" customFormat="1" ht="24.75" customHeight="1" x14ac:dyDescent="0.2">
      <c r="A6" s="1186" t="s">
        <v>59</v>
      </c>
      <c r="B6" s="1164"/>
      <c r="C6" s="1187"/>
      <c r="D6" s="1187"/>
      <c r="E6" s="1187"/>
      <c r="F6" s="1117"/>
      <c r="G6" s="1187"/>
      <c r="H6" s="1187"/>
      <c r="I6" s="1187"/>
      <c r="J6" s="1187"/>
      <c r="K6" s="1187"/>
      <c r="L6" s="1164"/>
      <c r="M6" s="1164"/>
      <c r="N6" s="1164"/>
      <c r="O6" s="1164"/>
      <c r="P6" s="1164"/>
      <c r="Q6" s="1164"/>
      <c r="R6" s="1164"/>
      <c r="S6" s="1164"/>
      <c r="T6" s="1164"/>
      <c r="U6" s="1164"/>
      <c r="V6" s="1164"/>
      <c r="W6" s="1186"/>
      <c r="X6" s="25"/>
      <c r="Y6" s="1874"/>
      <c r="Z6" s="1875"/>
      <c r="AA6" s="1876"/>
      <c r="AB6" s="1876"/>
      <c r="AC6" s="1875"/>
      <c r="AD6" s="1876"/>
      <c r="AE6" s="1876"/>
    </row>
    <row r="7" spans="1:31" s="21" customFormat="1" ht="25.5" customHeight="1" x14ac:dyDescent="0.2">
      <c r="A7" s="1112"/>
      <c r="B7" s="1188" t="s">
        <v>60</v>
      </c>
      <c r="C7" s="2022" t="s">
        <v>61</v>
      </c>
      <c r="D7" s="2022"/>
      <c r="E7" s="2022"/>
      <c r="F7" s="1714" t="s">
        <v>62</v>
      </c>
      <c r="G7" s="1714"/>
      <c r="H7" s="1714"/>
      <c r="I7" s="2022" t="s">
        <v>63</v>
      </c>
      <c r="J7" s="2022"/>
      <c r="K7" s="2022"/>
      <c r="L7" s="2022"/>
      <c r="M7" s="1157"/>
      <c r="N7" s="2029" t="s">
        <v>64</v>
      </c>
      <c r="O7" s="2029"/>
      <c r="P7" s="2029"/>
      <c r="Q7" s="2029"/>
      <c r="R7" s="2029"/>
      <c r="S7" s="2029"/>
      <c r="T7" s="2029"/>
      <c r="U7" s="2029"/>
      <c r="V7" s="2029"/>
      <c r="W7" s="2029"/>
      <c r="X7" s="29"/>
      <c r="Y7" s="1874"/>
      <c r="Z7" s="1875"/>
      <c r="AA7" s="1876"/>
      <c r="AB7" s="1876"/>
      <c r="AC7" s="1875"/>
      <c r="AD7" s="1876"/>
      <c r="AE7" s="1876"/>
    </row>
    <row r="8" spans="1:31" s="21" customFormat="1" ht="6" customHeight="1" x14ac:dyDescent="0.2">
      <c r="A8" s="1189"/>
      <c r="B8" s="1949" t="s">
        <v>34</v>
      </c>
      <c r="C8" s="2025"/>
      <c r="D8" s="2025"/>
      <c r="E8" s="2025"/>
      <c r="F8" s="2004"/>
      <c r="G8" s="2005"/>
      <c r="H8" s="1190"/>
      <c r="I8" s="1988">
        <f t="shared" ref="I8:I13" si="0">ROUNDDOWN((INT(C8)*F8/10),0)</f>
        <v>0</v>
      </c>
      <c r="J8" s="1988"/>
      <c r="K8" s="1988"/>
      <c r="L8" s="1988"/>
      <c r="M8" s="1157"/>
      <c r="N8" s="2029"/>
      <c r="O8" s="2029"/>
      <c r="P8" s="2029"/>
      <c r="Q8" s="2029"/>
      <c r="R8" s="2029"/>
      <c r="S8" s="2029"/>
      <c r="T8" s="2029"/>
      <c r="U8" s="2029"/>
      <c r="V8" s="2029"/>
      <c r="W8" s="2029"/>
      <c r="X8" s="29"/>
      <c r="Y8" s="1875"/>
      <c r="Z8" s="1875"/>
      <c r="AA8" s="1875"/>
      <c r="AB8" s="1875"/>
      <c r="AC8" s="1875"/>
      <c r="AD8" s="1875"/>
      <c r="AE8" s="1875"/>
    </row>
    <row r="9" spans="1:31" s="21" customFormat="1" ht="21.75" customHeight="1" x14ac:dyDescent="0.2">
      <c r="A9" s="1189"/>
      <c r="B9" s="1961"/>
      <c r="C9" s="2026">
        <v>0</v>
      </c>
      <c r="D9" s="2026"/>
      <c r="E9" s="2026"/>
      <c r="F9" s="2010">
        <f>IF('はじめに（PC）'!$D$2="北海道",'【参考】交付単価（PC）'!U9,'【参考】交付単価（PC）'!O9)</f>
        <v>3000</v>
      </c>
      <c r="G9" s="2011"/>
      <c r="H9" s="1191" t="s">
        <v>65</v>
      </c>
      <c r="I9" s="2027">
        <f>ROUNDDOWN((INT(C9)*F9/10),0)</f>
        <v>0</v>
      </c>
      <c r="J9" s="2027"/>
      <c r="K9" s="2027"/>
      <c r="L9" s="2027"/>
      <c r="M9" s="1157"/>
      <c r="N9" s="2030"/>
      <c r="O9" s="2030"/>
      <c r="P9" s="2030"/>
      <c r="Q9" s="2030"/>
      <c r="R9" s="2030"/>
      <c r="S9" s="2030"/>
      <c r="T9" s="2030"/>
      <c r="U9" s="2030"/>
      <c r="V9" s="2030"/>
      <c r="W9" s="2030"/>
      <c r="X9" s="29"/>
      <c r="Y9" s="1875"/>
      <c r="Z9" s="1875"/>
      <c r="AA9" s="1875"/>
      <c r="AB9" s="1875"/>
      <c r="AC9" s="1875"/>
      <c r="AD9" s="1875"/>
      <c r="AE9" s="1875"/>
    </row>
    <row r="10" spans="1:31" s="21" customFormat="1" ht="6" customHeight="1" x14ac:dyDescent="0.2">
      <c r="A10" s="1189"/>
      <c r="B10" s="1949" t="s">
        <v>66</v>
      </c>
      <c r="C10" s="1985"/>
      <c r="D10" s="1985"/>
      <c r="E10" s="1985"/>
      <c r="F10" s="2004"/>
      <c r="G10" s="2005"/>
      <c r="H10" s="1190"/>
      <c r="I10" s="1988">
        <f t="shared" si="0"/>
        <v>0</v>
      </c>
      <c r="J10" s="1988"/>
      <c r="K10" s="1988"/>
      <c r="L10" s="1988"/>
      <c r="M10" s="1157"/>
      <c r="N10" s="1890" t="s">
        <v>67</v>
      </c>
      <c r="O10" s="1891"/>
      <c r="P10" s="1891"/>
      <c r="Q10" s="1891"/>
      <c r="R10" s="1891"/>
      <c r="S10" s="1891"/>
      <c r="T10" s="1891"/>
      <c r="U10" s="1891"/>
      <c r="V10" s="1891"/>
      <c r="W10" s="1892"/>
      <c r="X10" s="29"/>
      <c r="Y10" s="1875"/>
      <c r="Z10" s="1875"/>
      <c r="AA10" s="1875"/>
      <c r="AB10" s="1875"/>
      <c r="AC10" s="1875"/>
      <c r="AD10" s="1875"/>
      <c r="AE10" s="1875"/>
    </row>
    <row r="11" spans="1:31" s="21" customFormat="1" ht="21.75" customHeight="1" x14ac:dyDescent="0.2">
      <c r="A11" s="1112"/>
      <c r="B11" s="1961"/>
      <c r="C11" s="2026">
        <v>0</v>
      </c>
      <c r="D11" s="2026"/>
      <c r="E11" s="2026"/>
      <c r="F11" s="2010">
        <f>IF('はじめに（PC）'!$D$2="北海道",'【参考】交付単価（PC）'!U10,'【参考】交付単価（PC）'!O10)</f>
        <v>2000</v>
      </c>
      <c r="G11" s="2011"/>
      <c r="H11" s="1191" t="s">
        <v>65</v>
      </c>
      <c r="I11" s="2027">
        <f t="shared" si="0"/>
        <v>0</v>
      </c>
      <c r="J11" s="2027"/>
      <c r="K11" s="2027"/>
      <c r="L11" s="2027"/>
      <c r="M11" s="1157"/>
      <c r="N11" s="1893"/>
      <c r="O11" s="1894"/>
      <c r="P11" s="1894"/>
      <c r="Q11" s="1894"/>
      <c r="R11" s="1894"/>
      <c r="S11" s="1894"/>
      <c r="T11" s="1894"/>
      <c r="U11" s="1894"/>
      <c r="V11" s="1894"/>
      <c r="W11" s="1895"/>
      <c r="X11" s="29"/>
      <c r="Y11" s="1875"/>
      <c r="Z11" s="1875"/>
      <c r="AA11" s="1875"/>
      <c r="AB11" s="1875"/>
      <c r="AC11" s="1875"/>
      <c r="AD11" s="1875"/>
      <c r="AE11" s="1875"/>
    </row>
    <row r="12" spans="1:31" s="21" customFormat="1" ht="6" customHeight="1" x14ac:dyDescent="0.2">
      <c r="A12" s="1192"/>
      <c r="B12" s="1949" t="s">
        <v>68</v>
      </c>
      <c r="C12" s="1985"/>
      <c r="D12" s="1985"/>
      <c r="E12" s="1985"/>
      <c r="F12" s="2004"/>
      <c r="G12" s="2005"/>
      <c r="H12" s="1190"/>
      <c r="I12" s="1988">
        <f t="shared" si="0"/>
        <v>0</v>
      </c>
      <c r="J12" s="1988"/>
      <c r="K12" s="1988"/>
      <c r="L12" s="1988"/>
      <c r="M12" s="1157"/>
      <c r="N12" s="1893"/>
      <c r="O12" s="1894"/>
      <c r="P12" s="1894"/>
      <c r="Q12" s="1894"/>
      <c r="R12" s="1894"/>
      <c r="S12" s="1894"/>
      <c r="T12" s="1894"/>
      <c r="U12" s="1894"/>
      <c r="V12" s="1894"/>
      <c r="W12" s="1895"/>
      <c r="X12" s="29"/>
      <c r="Y12" s="1875"/>
      <c r="Z12" s="1875"/>
      <c r="AA12" s="1875"/>
      <c r="AB12" s="1875"/>
      <c r="AC12" s="1875"/>
      <c r="AD12" s="1875"/>
      <c r="AE12" s="1875"/>
    </row>
    <row r="13" spans="1:31" s="21" customFormat="1" ht="21.75" customHeight="1" x14ac:dyDescent="0.2">
      <c r="A13" s="1192"/>
      <c r="B13" s="1950"/>
      <c r="C13" s="2026">
        <v>0</v>
      </c>
      <c r="D13" s="2026"/>
      <c r="E13" s="2026"/>
      <c r="F13" s="2010">
        <f>IF('はじめに（PC）'!$D$2="北海道",'【参考】交付単価（PC）'!U11,'【参考】交付単価（PC）'!O11)</f>
        <v>250</v>
      </c>
      <c r="G13" s="2011"/>
      <c r="H13" s="1193" t="s">
        <v>65</v>
      </c>
      <c r="I13" s="1994">
        <f t="shared" si="0"/>
        <v>0</v>
      </c>
      <c r="J13" s="1994"/>
      <c r="K13" s="1994"/>
      <c r="L13" s="1994"/>
      <c r="M13" s="1157"/>
      <c r="N13" s="1893"/>
      <c r="O13" s="1894"/>
      <c r="P13" s="1894"/>
      <c r="Q13" s="1894"/>
      <c r="R13" s="1894"/>
      <c r="S13" s="1894"/>
      <c r="T13" s="1894"/>
      <c r="U13" s="1894"/>
      <c r="V13" s="1894"/>
      <c r="W13" s="1895"/>
      <c r="X13" s="29"/>
      <c r="Y13" s="1875"/>
      <c r="Z13" s="1875"/>
      <c r="AA13" s="1875"/>
      <c r="AB13" s="1875"/>
      <c r="AC13" s="1875"/>
      <c r="AD13" s="1875"/>
      <c r="AE13" s="1875"/>
    </row>
    <row r="14" spans="1:31" s="21" customFormat="1" ht="20.149999999999999" customHeight="1" x14ac:dyDescent="0.2">
      <c r="A14" s="1192"/>
      <c r="B14" s="1958" t="s">
        <v>69</v>
      </c>
      <c r="C14" s="1959"/>
      <c r="D14" s="1959"/>
      <c r="E14" s="1959"/>
      <c r="F14" s="1959"/>
      <c r="G14" s="1959"/>
      <c r="H14" s="1959"/>
      <c r="I14" s="1959"/>
      <c r="J14" s="1959"/>
      <c r="K14" s="1959"/>
      <c r="L14" s="1960"/>
      <c r="M14" s="1157"/>
      <c r="N14" s="1194"/>
      <c r="O14" s="2033" t="s">
        <v>70</v>
      </c>
      <c r="P14" s="2033"/>
      <c r="Q14" s="2033"/>
      <c r="R14" s="2033"/>
      <c r="S14" s="2033"/>
      <c r="T14" s="2034"/>
      <c r="U14" s="1896">
        <v>0</v>
      </c>
      <c r="V14" s="1897"/>
      <c r="W14" s="1195"/>
      <c r="X14" s="29"/>
    </row>
    <row r="15" spans="1:31" s="21" customFormat="1" ht="6" customHeight="1" x14ac:dyDescent="0.2">
      <c r="A15" s="1192"/>
      <c r="B15" s="1950" t="s">
        <v>71</v>
      </c>
      <c r="C15" s="1962">
        <f>INT(SUM(C8,C10,C12))</f>
        <v>0</v>
      </c>
      <c r="D15" s="1963"/>
      <c r="E15" s="1963"/>
      <c r="F15" s="2052"/>
      <c r="G15" s="2053"/>
      <c r="H15" s="2054"/>
      <c r="I15" s="2058">
        <f>SUM(I8,I10,I12)</f>
        <v>0</v>
      </c>
      <c r="J15" s="2058"/>
      <c r="K15" s="2058"/>
      <c r="L15" s="2059"/>
      <c r="M15" s="1157"/>
      <c r="N15" s="1196"/>
      <c r="O15" s="1197"/>
      <c r="P15" s="1197"/>
      <c r="Q15" s="1197"/>
      <c r="R15" s="1197"/>
      <c r="S15" s="1197"/>
      <c r="T15" s="1197"/>
      <c r="U15" s="1197"/>
      <c r="V15" s="1197"/>
      <c r="W15" s="1198"/>
      <c r="X15" s="29"/>
    </row>
    <row r="16" spans="1:31" s="21" customFormat="1" ht="22.5" customHeight="1" x14ac:dyDescent="0.2">
      <c r="A16" s="1192"/>
      <c r="B16" s="1961"/>
      <c r="C16" s="2050">
        <f>INT(SUM(C9,C11,C13))</f>
        <v>0</v>
      </c>
      <c r="D16" s="2050"/>
      <c r="E16" s="1973"/>
      <c r="F16" s="2055"/>
      <c r="G16" s="2056"/>
      <c r="H16" s="2057"/>
      <c r="I16" s="1997">
        <f>SUM(I9,I11,I13)</f>
        <v>0</v>
      </c>
      <c r="J16" s="2027"/>
      <c r="K16" s="2027"/>
      <c r="L16" s="2027"/>
      <c r="M16" s="1157"/>
      <c r="N16" s="1157"/>
      <c r="O16" s="1157"/>
      <c r="P16" s="1157"/>
      <c r="Q16" s="1157"/>
      <c r="R16" s="1157"/>
      <c r="S16" s="1157"/>
      <c r="T16" s="1157"/>
      <c r="U16" s="1157"/>
      <c r="V16" s="1157"/>
      <c r="W16" s="1192"/>
      <c r="X16" s="29"/>
    </row>
    <row r="17" spans="1:44" s="29" customFormat="1" ht="6.75" customHeight="1" x14ac:dyDescent="0.2">
      <c r="A17" s="1192"/>
      <c r="B17" s="1110"/>
      <c r="C17" s="1199"/>
      <c r="D17" s="1199"/>
      <c r="E17" s="1199"/>
      <c r="F17" s="1200"/>
      <c r="G17" s="1200"/>
      <c r="H17" s="1200"/>
      <c r="I17" s="1200"/>
      <c r="J17" s="1200"/>
      <c r="K17" s="1201"/>
      <c r="L17" s="1201"/>
      <c r="M17" s="1201"/>
      <c r="N17" s="1199"/>
      <c r="O17" s="1192"/>
      <c r="P17" s="1192"/>
      <c r="Q17" s="1192"/>
      <c r="R17" s="1192"/>
      <c r="S17" s="1192"/>
      <c r="T17" s="1192"/>
      <c r="U17" s="1192"/>
      <c r="V17" s="1192"/>
      <c r="W17" s="1110"/>
      <c r="X17" s="8"/>
      <c r="Y17" s="40"/>
      <c r="AI17" s="39"/>
    </row>
    <row r="18" spans="1:44" ht="23.25" customHeight="1" x14ac:dyDescent="0.2">
      <c r="A18" s="1186" t="s">
        <v>4817</v>
      </c>
      <c r="B18" s="1040"/>
      <c r="C18" s="1187"/>
      <c r="D18" s="1187"/>
      <c r="E18" s="1187"/>
      <c r="F18" s="1187"/>
      <c r="G18" s="1187"/>
      <c r="H18" s="1187"/>
      <c r="I18" s="1187"/>
      <c r="J18" s="1187"/>
      <c r="K18" s="1187"/>
      <c r="L18" s="1040"/>
      <c r="M18" s="1154"/>
      <c r="N18" s="1202"/>
      <c r="O18" s="1202"/>
      <c r="P18" s="1202"/>
      <c r="Q18" s="1202"/>
      <c r="R18" s="1202"/>
      <c r="S18" s="1202"/>
      <c r="T18" s="1202"/>
      <c r="U18" s="1202"/>
      <c r="V18" s="1202"/>
      <c r="W18" s="1202"/>
      <c r="X18" s="656"/>
      <c r="Z18" s="19"/>
      <c r="AA18" s="19"/>
      <c r="AB18" s="19"/>
      <c r="AC18" s="19"/>
      <c r="AD18" s="19"/>
      <c r="AE18" s="19"/>
      <c r="AI18" s="41"/>
      <c r="AJ18" s="41"/>
    </row>
    <row r="19" spans="1:44" s="21" customFormat="1" ht="25.5" customHeight="1" x14ac:dyDescent="0.2">
      <c r="A19" s="1112"/>
      <c r="B19" s="1188" t="s">
        <v>60</v>
      </c>
      <c r="C19" s="2022" t="s">
        <v>61</v>
      </c>
      <c r="D19" s="2022"/>
      <c r="E19" s="2022"/>
      <c r="F19" s="1714" t="s">
        <v>62</v>
      </c>
      <c r="G19" s="1714"/>
      <c r="H19" s="1714"/>
      <c r="I19" s="2022" t="s">
        <v>63</v>
      </c>
      <c r="J19" s="2022"/>
      <c r="K19" s="2022"/>
      <c r="L19" s="2022"/>
      <c r="M19" s="1157"/>
      <c r="N19" s="2040" t="s">
        <v>4806</v>
      </c>
      <c r="O19" s="2041"/>
      <c r="P19" s="2041"/>
      <c r="Q19" s="2041"/>
      <c r="R19" s="2041"/>
      <c r="S19" s="2041"/>
      <c r="T19" s="2041"/>
      <c r="U19" s="2041"/>
      <c r="V19" s="2041"/>
      <c r="W19" s="2042"/>
      <c r="X19" s="656"/>
      <c r="Y19" s="41"/>
      <c r="Z19" s="41"/>
      <c r="AA19" s="1846"/>
      <c r="AB19" s="1846"/>
      <c r="AC19" s="1846"/>
      <c r="AD19" s="41"/>
      <c r="AE19" s="41"/>
      <c r="AF19" s="41"/>
      <c r="AG19" s="41"/>
      <c r="AH19" s="41"/>
      <c r="AI19" s="41"/>
      <c r="AJ19" s="41"/>
      <c r="AK19" s="41"/>
      <c r="AL19" s="41"/>
      <c r="AM19" s="41"/>
      <c r="AN19" s="41"/>
      <c r="AO19" s="41"/>
      <c r="AP19" s="41"/>
      <c r="AQ19" s="41"/>
      <c r="AR19" s="41"/>
    </row>
    <row r="20" spans="1:44" s="21" customFormat="1" ht="6" customHeight="1" x14ac:dyDescent="0.2">
      <c r="A20" s="1189"/>
      <c r="B20" s="1949" t="s">
        <v>34</v>
      </c>
      <c r="C20" s="2021"/>
      <c r="D20" s="2021"/>
      <c r="E20" s="2021"/>
      <c r="F20" s="2004"/>
      <c r="G20" s="2005"/>
      <c r="H20" s="1203"/>
      <c r="I20" s="2006">
        <f t="shared" ref="I20:I25" si="1">ROUNDDOWN((INT(C20)*F20/10),0)</f>
        <v>0</v>
      </c>
      <c r="J20" s="2006"/>
      <c r="K20" s="2006"/>
      <c r="L20" s="2006"/>
      <c r="M20" s="1157"/>
      <c r="N20" s="2043"/>
      <c r="O20" s="2044"/>
      <c r="P20" s="2044"/>
      <c r="Q20" s="2044"/>
      <c r="R20" s="2044"/>
      <c r="S20" s="2044"/>
      <c r="T20" s="2044"/>
      <c r="U20" s="2044"/>
      <c r="V20" s="2044"/>
      <c r="W20" s="2045"/>
      <c r="X20" s="29"/>
      <c r="Y20" s="41"/>
      <c r="Z20" s="41"/>
      <c r="AA20" s="1847"/>
      <c r="AB20" s="1847"/>
      <c r="AC20" s="894"/>
      <c r="AD20" s="41"/>
      <c r="AE20" s="41"/>
      <c r="AF20" s="41"/>
      <c r="AG20" s="41"/>
      <c r="AH20" s="41"/>
      <c r="AI20" s="41"/>
      <c r="AJ20" s="41"/>
      <c r="AK20" s="41"/>
      <c r="AL20" s="41"/>
      <c r="AM20" s="41"/>
      <c r="AN20" s="41"/>
      <c r="AO20" s="41"/>
      <c r="AP20" s="41"/>
      <c r="AQ20" s="41"/>
      <c r="AR20" s="41"/>
    </row>
    <row r="21" spans="1:44" s="21" customFormat="1" ht="22.5" customHeight="1" x14ac:dyDescent="0.6">
      <c r="A21" s="1189"/>
      <c r="B21" s="1961"/>
      <c r="C21" s="2007">
        <v>0</v>
      </c>
      <c r="D21" s="2008"/>
      <c r="E21" s="2009"/>
      <c r="F21" s="2010">
        <f>IF('はじめに（PC）'!$D$2="北海道",'【参考】交付単価（PC）'!W9,'【参考】交付単価（PC）'!Q9)</f>
        <v>2400</v>
      </c>
      <c r="G21" s="2011"/>
      <c r="H21" s="1204" t="s">
        <v>65</v>
      </c>
      <c r="I21" s="2051">
        <f t="shared" si="1"/>
        <v>0</v>
      </c>
      <c r="J21" s="2051"/>
      <c r="K21" s="2051"/>
      <c r="L21" s="2051"/>
      <c r="M21" s="1157"/>
      <c r="N21" s="2043"/>
      <c r="O21" s="2044"/>
      <c r="P21" s="2044"/>
      <c r="Q21" s="2044"/>
      <c r="R21" s="2044"/>
      <c r="S21" s="2044"/>
      <c r="T21" s="2044"/>
      <c r="U21" s="2044"/>
      <c r="V21" s="2044"/>
      <c r="W21" s="2045"/>
      <c r="X21" s="29"/>
      <c r="Y21" s="41"/>
      <c r="Z21" s="41"/>
      <c r="AA21" s="1848"/>
      <c r="AB21" s="1848"/>
      <c r="AC21" s="894"/>
      <c r="AD21" s="41"/>
      <c r="AE21" s="41"/>
      <c r="AF21" s="41"/>
      <c r="AG21" s="41"/>
      <c r="AH21" s="41"/>
      <c r="AI21" s="41"/>
      <c r="AJ21" s="41"/>
      <c r="AK21" s="41"/>
      <c r="AL21" s="41"/>
      <c r="AM21" s="41"/>
      <c r="AN21" s="41"/>
      <c r="AO21" s="41"/>
      <c r="AP21" s="41"/>
      <c r="AQ21" s="41"/>
      <c r="AR21" s="41"/>
    </row>
    <row r="22" spans="1:44" s="21" customFormat="1" ht="12.65" customHeight="1" x14ac:dyDescent="0.2">
      <c r="A22" s="1189"/>
      <c r="B22" s="1949" t="s">
        <v>66</v>
      </c>
      <c r="C22" s="2021"/>
      <c r="D22" s="2021"/>
      <c r="E22" s="2021"/>
      <c r="F22" s="2004"/>
      <c r="G22" s="2005"/>
      <c r="H22" s="1203"/>
      <c r="I22" s="2006">
        <f t="shared" si="1"/>
        <v>0</v>
      </c>
      <c r="J22" s="2006"/>
      <c r="K22" s="2006"/>
      <c r="L22" s="2006"/>
      <c r="M22" s="1157"/>
      <c r="N22" s="1205"/>
      <c r="O22" s="1914" t="s">
        <v>72</v>
      </c>
      <c r="P22" s="1914"/>
      <c r="Q22" s="1914"/>
      <c r="R22" s="1914"/>
      <c r="S22" s="1914"/>
      <c r="T22" s="1914"/>
      <c r="U22" s="1914"/>
      <c r="V22" s="1914"/>
      <c r="W22" s="2046"/>
      <c r="X22" s="29"/>
      <c r="Y22" s="41"/>
      <c r="Z22" s="41"/>
      <c r="AA22" s="1847"/>
      <c r="AB22" s="1847"/>
      <c r="AC22" s="894"/>
      <c r="AD22" s="41"/>
      <c r="AE22" s="41"/>
      <c r="AF22" s="41"/>
      <c r="AG22" s="41"/>
      <c r="AH22" s="41"/>
      <c r="AI22" s="41"/>
      <c r="AJ22" s="41"/>
      <c r="AK22" s="41"/>
      <c r="AL22" s="41"/>
      <c r="AM22" s="41"/>
      <c r="AN22" s="41"/>
      <c r="AO22" s="41"/>
      <c r="AP22" s="41"/>
      <c r="AQ22" s="41"/>
      <c r="AR22" s="41"/>
    </row>
    <row r="23" spans="1:44" s="21" customFormat="1" ht="22.5" customHeight="1" x14ac:dyDescent="0.6">
      <c r="A23" s="1112"/>
      <c r="B23" s="1961"/>
      <c r="C23" s="2007">
        <v>0</v>
      </c>
      <c r="D23" s="2008"/>
      <c r="E23" s="2009"/>
      <c r="F23" s="2010">
        <f>IF('はじめに（PC）'!$D$2="北海道",'【参考】交付単価（PC）'!W10,'【参考】交付単価（PC）'!Q10)</f>
        <v>1440</v>
      </c>
      <c r="G23" s="2011"/>
      <c r="H23" s="1204" t="s">
        <v>65</v>
      </c>
      <c r="I23" s="2001">
        <f t="shared" si="1"/>
        <v>0</v>
      </c>
      <c r="J23" s="2002"/>
      <c r="K23" s="2002"/>
      <c r="L23" s="2003"/>
      <c r="M23" s="1157"/>
      <c r="N23" s="1205"/>
      <c r="O23" s="1914"/>
      <c r="P23" s="1914"/>
      <c r="Q23" s="1914"/>
      <c r="R23" s="1914"/>
      <c r="S23" s="1914"/>
      <c r="T23" s="1914"/>
      <c r="U23" s="1914"/>
      <c r="V23" s="1914"/>
      <c r="W23" s="2046"/>
      <c r="X23" s="652"/>
      <c r="Y23" s="41"/>
      <c r="Z23" s="41"/>
      <c r="AA23" s="1848"/>
      <c r="AB23" s="1848"/>
      <c r="AC23" s="894"/>
      <c r="AD23" s="41"/>
      <c r="AE23" s="41"/>
      <c r="AF23" s="41"/>
      <c r="AG23" s="41"/>
      <c r="AH23" s="41"/>
      <c r="AI23" s="41"/>
      <c r="AJ23" s="41"/>
      <c r="AK23" s="41"/>
      <c r="AL23" s="41"/>
      <c r="AM23" s="41"/>
      <c r="AN23" s="41"/>
      <c r="AO23" s="41"/>
      <c r="AP23" s="41"/>
      <c r="AQ23" s="41"/>
      <c r="AR23" s="41"/>
    </row>
    <row r="24" spans="1:44" s="21" customFormat="1" ht="6" customHeight="1" x14ac:dyDescent="0.2">
      <c r="A24" s="1192"/>
      <c r="B24" s="1949" t="s">
        <v>68</v>
      </c>
      <c r="C24" s="2021"/>
      <c r="D24" s="2021"/>
      <c r="E24" s="2021"/>
      <c r="F24" s="2004"/>
      <c r="G24" s="2005"/>
      <c r="H24" s="1203"/>
      <c r="I24" s="2006">
        <f t="shared" si="1"/>
        <v>0</v>
      </c>
      <c r="J24" s="2006"/>
      <c r="K24" s="2006"/>
      <c r="L24" s="2006"/>
      <c r="M24" s="1157"/>
      <c r="N24" s="1205"/>
      <c r="O24" s="1206"/>
      <c r="P24" s="1206"/>
      <c r="Q24" s="1206"/>
      <c r="R24" s="1206"/>
      <c r="S24" s="1206"/>
      <c r="T24" s="1206"/>
      <c r="U24" s="1206"/>
      <c r="V24" s="1206"/>
      <c r="W24" s="1207"/>
      <c r="X24" s="30"/>
      <c r="Y24" s="41"/>
      <c r="Z24" s="41"/>
      <c r="AA24" s="1847"/>
      <c r="AB24" s="1847"/>
      <c r="AC24" s="894"/>
      <c r="AD24" s="41"/>
      <c r="AE24" s="41"/>
      <c r="AF24" s="41"/>
      <c r="AG24" s="41"/>
      <c r="AH24" s="41"/>
      <c r="AI24" s="41"/>
      <c r="AJ24" s="41"/>
      <c r="AK24" s="41"/>
      <c r="AL24" s="41"/>
      <c r="AM24" s="41"/>
      <c r="AN24" s="41"/>
      <c r="AO24" s="41"/>
      <c r="AP24" s="41"/>
      <c r="AQ24" s="41"/>
      <c r="AR24" s="41"/>
    </row>
    <row r="25" spans="1:44" s="21" customFormat="1" ht="22.5" customHeight="1" x14ac:dyDescent="0.6">
      <c r="A25" s="1192"/>
      <c r="B25" s="1950"/>
      <c r="C25" s="2007">
        <v>0</v>
      </c>
      <c r="D25" s="2008"/>
      <c r="E25" s="2009"/>
      <c r="F25" s="2010">
        <f>IF('はじめに（PC）'!$D$2="北海道",'【参考】交付単価（PC）'!W11,'【参考】交付単価（PC）'!Q11)</f>
        <v>240</v>
      </c>
      <c r="G25" s="2011"/>
      <c r="H25" s="1208" t="s">
        <v>65</v>
      </c>
      <c r="I25" s="2012">
        <f t="shared" si="1"/>
        <v>0</v>
      </c>
      <c r="J25" s="2012"/>
      <c r="K25" s="2012"/>
      <c r="L25" s="2012"/>
      <c r="M25" s="1157"/>
      <c r="N25" s="2036" t="s">
        <v>4777</v>
      </c>
      <c r="O25" s="2028"/>
      <c r="P25" s="2028"/>
      <c r="Q25" s="1370"/>
      <c r="R25" s="1209"/>
      <c r="S25" s="2028" t="s">
        <v>4767</v>
      </c>
      <c r="T25" s="2028"/>
      <c r="U25" s="2028"/>
      <c r="V25" s="1370"/>
      <c r="W25" s="1210"/>
      <c r="X25" s="652"/>
      <c r="Y25" s="41"/>
      <c r="Z25" s="41"/>
      <c r="AA25" s="1848"/>
      <c r="AB25" s="1848"/>
      <c r="AC25" s="894"/>
      <c r="AD25" s="41"/>
      <c r="AE25" s="41"/>
      <c r="AF25" s="41"/>
      <c r="AG25" s="41"/>
      <c r="AH25" s="41"/>
      <c r="AI25" s="41"/>
      <c r="AJ25" s="41"/>
      <c r="AK25" s="41"/>
      <c r="AL25" s="41"/>
      <c r="AM25" s="41"/>
      <c r="AN25" s="41"/>
      <c r="AO25" s="41"/>
      <c r="AP25" s="41"/>
      <c r="AQ25" s="41"/>
      <c r="AR25" s="41"/>
    </row>
    <row r="26" spans="1:44" s="21" customFormat="1" ht="18" customHeight="1" x14ac:dyDescent="0.2">
      <c r="A26" s="1192"/>
      <c r="B26" s="1958" t="s">
        <v>73</v>
      </c>
      <c r="C26" s="1959"/>
      <c r="D26" s="1959"/>
      <c r="E26" s="1959"/>
      <c r="F26" s="1959"/>
      <c r="G26" s="1959"/>
      <c r="H26" s="1959"/>
      <c r="I26" s="1959"/>
      <c r="J26" s="1959"/>
      <c r="K26" s="1959"/>
      <c r="L26" s="1960"/>
      <c r="M26" s="1157"/>
      <c r="N26" s="2038"/>
      <c r="O26" s="2039"/>
      <c r="P26" s="2039"/>
      <c r="Q26" s="1211"/>
      <c r="R26" s="1211"/>
      <c r="S26" s="1211"/>
      <c r="T26" s="1211"/>
      <c r="U26" s="1211"/>
      <c r="V26" s="1211"/>
      <c r="W26" s="1212"/>
      <c r="X26" s="656"/>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2">
      <c r="A27" s="1192"/>
      <c r="B27" s="2016" t="s">
        <v>71</v>
      </c>
      <c r="C27" s="1981">
        <f>INT(SUM(C21,C23,C25))</f>
        <v>0</v>
      </c>
      <c r="D27" s="1982"/>
      <c r="E27" s="1983"/>
      <c r="F27" s="2017"/>
      <c r="G27" s="2017"/>
      <c r="H27" s="2018"/>
      <c r="I27" s="1998">
        <f>SUM(I21,I23,I25)</f>
        <v>0</v>
      </c>
      <c r="J27" s="1999"/>
      <c r="K27" s="1999"/>
      <c r="L27" s="2000"/>
      <c r="M27" s="1157"/>
      <c r="N27" s="2036" t="s">
        <v>4768</v>
      </c>
      <c r="O27" s="2028"/>
      <c r="P27" s="2028"/>
      <c r="Q27" s="1370"/>
      <c r="R27" s="1209"/>
      <c r="S27" s="2028" t="s">
        <v>4766</v>
      </c>
      <c r="T27" s="2028"/>
      <c r="U27" s="2028"/>
      <c r="V27" s="1370"/>
      <c r="W27" s="1213"/>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2">
      <c r="A28" s="1192"/>
      <c r="B28" s="1644"/>
      <c r="C28" s="1973"/>
      <c r="D28" s="1974"/>
      <c r="E28" s="1984"/>
      <c r="F28" s="2019"/>
      <c r="G28" s="2019"/>
      <c r="H28" s="2020"/>
      <c r="I28" s="2001"/>
      <c r="J28" s="2002"/>
      <c r="K28" s="2002"/>
      <c r="L28" s="2003"/>
      <c r="M28" s="1157"/>
      <c r="N28" s="1214"/>
      <c r="O28" s="1215"/>
      <c r="P28" s="1215"/>
      <c r="Q28" s="1215"/>
      <c r="R28" s="1215"/>
      <c r="S28" s="1215"/>
      <c r="T28" s="1215"/>
      <c r="U28" s="1216"/>
      <c r="V28" s="1217"/>
      <c r="W28" s="1218"/>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2">
      <c r="A29" s="1192"/>
      <c r="B29" s="1110"/>
      <c r="C29" s="1199"/>
      <c r="D29" s="1199"/>
      <c r="E29" s="1199"/>
      <c r="F29" s="1219"/>
      <c r="G29" s="1219"/>
      <c r="H29" s="1219"/>
      <c r="I29" s="1201"/>
      <c r="J29" s="1220"/>
      <c r="K29" s="1201"/>
      <c r="L29" s="1201"/>
      <c r="M29" s="1157"/>
      <c r="N29" s="2037"/>
      <c r="O29" s="2037"/>
      <c r="P29" s="2037"/>
      <c r="Q29" s="2037"/>
      <c r="R29" s="2037"/>
      <c r="S29" s="2037"/>
      <c r="T29" s="2037"/>
      <c r="U29" s="1221"/>
      <c r="V29" s="1222"/>
      <c r="W29" s="1222"/>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6" customHeight="1" x14ac:dyDescent="0.2">
      <c r="A30" s="1192"/>
      <c r="B30" s="1110"/>
      <c r="C30" s="1199"/>
      <c r="D30" s="1199"/>
      <c r="E30" s="1199"/>
      <c r="F30" s="1219"/>
      <c r="G30" s="1219"/>
      <c r="H30" s="1219"/>
      <c r="I30" s="1201"/>
      <c r="J30" s="1201"/>
      <c r="K30" s="1201"/>
      <c r="L30" s="1201"/>
      <c r="M30" s="1157"/>
      <c r="N30" s="2047" t="s">
        <v>4928</v>
      </c>
      <c r="O30" s="2048"/>
      <c r="P30" s="2048"/>
      <c r="Q30" s="2048"/>
      <c r="R30" s="2048"/>
      <c r="S30" s="2048"/>
      <c r="T30" s="2048"/>
      <c r="U30" s="2048"/>
      <c r="V30" s="2048"/>
      <c r="W30" s="2049"/>
      <c r="X30" s="29"/>
      <c r="Z30" s="29"/>
      <c r="AA30" s="654"/>
      <c r="AB30" s="654"/>
      <c r="AC30" s="654"/>
      <c r="AD30" s="654"/>
      <c r="AE30" s="29"/>
    </row>
    <row r="31" spans="1:44" s="21" customFormat="1" ht="26.5" customHeight="1" x14ac:dyDescent="0.2">
      <c r="A31" s="1192"/>
      <c r="B31" s="1110"/>
      <c r="C31" s="1199"/>
      <c r="D31" s="1199"/>
      <c r="E31" s="1199"/>
      <c r="F31" s="1219"/>
      <c r="G31" s="1219"/>
      <c r="H31" s="1219"/>
      <c r="I31" s="1201"/>
      <c r="J31" s="1201"/>
      <c r="K31" s="1201"/>
      <c r="L31" s="1201"/>
      <c r="M31" s="1157"/>
      <c r="N31" s="1223"/>
      <c r="O31" s="2035" t="s">
        <v>4957</v>
      </c>
      <c r="P31" s="2035"/>
      <c r="Q31" s="2035"/>
      <c r="R31" s="2035"/>
      <c r="S31" s="2035"/>
      <c r="T31" s="2035"/>
      <c r="U31" s="1224" t="s">
        <v>58</v>
      </c>
      <c r="V31" s="1371"/>
      <c r="W31" s="1213"/>
      <c r="X31" s="29"/>
      <c r="Z31" s="29"/>
      <c r="AA31" s="654"/>
      <c r="AB31" s="654"/>
      <c r="AC31" s="654"/>
      <c r="AD31" s="654"/>
      <c r="AE31" s="29"/>
    </row>
    <row r="32" spans="1:44" s="21" customFormat="1" ht="10" customHeight="1" x14ac:dyDescent="0.2">
      <c r="A32" s="1192"/>
      <c r="B32" s="1110"/>
      <c r="C32" s="1199"/>
      <c r="D32" s="1199"/>
      <c r="E32" s="1199"/>
      <c r="F32" s="1219"/>
      <c r="G32" s="1219"/>
      <c r="H32" s="1219"/>
      <c r="I32" s="1201"/>
      <c r="J32" s="1201"/>
      <c r="K32" s="1201"/>
      <c r="L32" s="1201"/>
      <c r="M32" s="1157"/>
      <c r="N32" s="2031"/>
      <c r="O32" s="2032"/>
      <c r="P32" s="2032"/>
      <c r="Q32" s="2032"/>
      <c r="R32" s="2032"/>
      <c r="S32" s="2032"/>
      <c r="T32" s="2032"/>
      <c r="U32" s="2032"/>
      <c r="V32" s="2032"/>
      <c r="W32" s="1218"/>
      <c r="X32" s="29"/>
      <c r="Z32" s="29"/>
      <c r="AA32" s="654"/>
      <c r="AB32" s="654"/>
      <c r="AC32" s="654"/>
      <c r="AD32" s="654"/>
      <c r="AE32" s="29"/>
    </row>
    <row r="33" spans="1:31" s="21" customFormat="1" ht="7" customHeight="1" x14ac:dyDescent="0.2">
      <c r="A33" s="1192"/>
      <c r="B33" s="1110"/>
      <c r="C33" s="1199"/>
      <c r="D33" s="1199"/>
      <c r="E33" s="1199"/>
      <c r="F33" s="1219"/>
      <c r="G33" s="1219"/>
      <c r="H33" s="1219"/>
      <c r="I33" s="1201"/>
      <c r="J33" s="1201"/>
      <c r="K33" s="1201"/>
      <c r="L33" s="1201"/>
      <c r="M33" s="1157"/>
      <c r="N33" s="1225"/>
      <c r="O33" s="1226"/>
      <c r="P33" s="1226"/>
      <c r="Q33" s="1226"/>
      <c r="R33" s="1226"/>
      <c r="S33" s="1226"/>
      <c r="T33" s="1226"/>
      <c r="U33" s="1192"/>
      <c r="V33" s="1192"/>
      <c r="W33" s="1192"/>
      <c r="X33" s="29"/>
      <c r="Z33" s="29"/>
      <c r="AA33" s="654"/>
      <c r="AB33" s="654"/>
      <c r="AC33" s="654"/>
      <c r="AD33" s="654"/>
      <c r="AE33" s="29"/>
    </row>
    <row r="34" spans="1:31" ht="17.149999999999999" customHeight="1" x14ac:dyDescent="0.2">
      <c r="A34" s="1227" t="s">
        <v>74</v>
      </c>
      <c r="B34" s="1040"/>
      <c r="C34" s="1187"/>
      <c r="D34" s="1187"/>
      <c r="E34" s="1187"/>
      <c r="F34" s="1187"/>
      <c r="G34" s="1187"/>
      <c r="H34" s="1187"/>
      <c r="I34" s="1187"/>
      <c r="J34" s="1187"/>
      <c r="K34" s="1187"/>
      <c r="L34" s="1040"/>
      <c r="M34" s="1154"/>
      <c r="N34" s="1228"/>
      <c r="O34" s="1228"/>
      <c r="P34" s="1228"/>
      <c r="Q34" s="1228"/>
      <c r="R34" s="1228"/>
      <c r="S34" s="1228"/>
      <c r="T34" s="1228"/>
      <c r="U34" s="1228"/>
      <c r="V34" s="1228"/>
      <c r="W34" s="1228"/>
      <c r="X34" s="19"/>
      <c r="Z34" s="19"/>
      <c r="AA34" s="597"/>
      <c r="AB34" s="597"/>
      <c r="AC34" s="597"/>
      <c r="AD34" s="597"/>
      <c r="AE34" s="19"/>
    </row>
    <row r="35" spans="1:31" s="21" customFormat="1" ht="25.5" customHeight="1" x14ac:dyDescent="0.2">
      <c r="A35" s="1112"/>
      <c r="B35" s="1188" t="s">
        <v>60</v>
      </c>
      <c r="C35" s="2022" t="s">
        <v>61</v>
      </c>
      <c r="D35" s="2022"/>
      <c r="E35" s="2022"/>
      <c r="F35" s="1714" t="s">
        <v>62</v>
      </c>
      <c r="G35" s="1714"/>
      <c r="H35" s="1714"/>
      <c r="I35" s="2022" t="s">
        <v>75</v>
      </c>
      <c r="J35" s="2022"/>
      <c r="K35" s="2022"/>
      <c r="L35" s="2022"/>
      <c r="M35" s="1157"/>
      <c r="N35" s="1841" t="s">
        <v>4855</v>
      </c>
      <c r="O35" s="1842"/>
      <c r="P35" s="1842"/>
      <c r="Q35" s="1842"/>
      <c r="R35" s="1842"/>
      <c r="S35" s="1842"/>
      <c r="T35" s="1842"/>
      <c r="U35" s="1842"/>
      <c r="V35" s="1842"/>
      <c r="W35" s="1229"/>
      <c r="X35" s="41"/>
      <c r="Y35" s="41"/>
      <c r="Z35" s="41"/>
      <c r="AA35" s="1889"/>
      <c r="AB35" s="1889"/>
      <c r="AC35" s="1889"/>
      <c r="AD35" s="1889"/>
      <c r="AE35" s="29"/>
    </row>
    <row r="36" spans="1:31" s="21" customFormat="1" ht="6" customHeight="1" x14ac:dyDescent="0.2">
      <c r="A36" s="1189"/>
      <c r="B36" s="1949" t="s">
        <v>34</v>
      </c>
      <c r="C36" s="1985"/>
      <c r="D36" s="1985"/>
      <c r="E36" s="1985"/>
      <c r="F36" s="1986"/>
      <c r="G36" s="1987"/>
      <c r="H36" s="1230"/>
      <c r="I36" s="2013">
        <f t="shared" ref="I36:I41" si="2">ROUNDDOWN((INT(C36)*F36/10),0)</f>
        <v>0</v>
      </c>
      <c r="J36" s="2014"/>
      <c r="K36" s="2014"/>
      <c r="L36" s="2015"/>
      <c r="M36" s="1157"/>
      <c r="N36" s="1843"/>
      <c r="O36" s="1844"/>
      <c r="P36" s="1844"/>
      <c r="Q36" s="1844"/>
      <c r="R36" s="1844"/>
      <c r="S36" s="1844"/>
      <c r="T36" s="1844"/>
      <c r="U36" s="1844"/>
      <c r="V36" s="1844"/>
      <c r="W36" s="1231"/>
      <c r="X36" s="656"/>
      <c r="Z36" s="29"/>
      <c r="AA36" s="1889"/>
      <c r="AB36" s="1889"/>
      <c r="AC36" s="1889"/>
      <c r="AD36" s="1889"/>
      <c r="AE36" s="29"/>
    </row>
    <row r="37" spans="1:31" s="21" customFormat="1" ht="22.5" customHeight="1" x14ac:dyDescent="0.6">
      <c r="A37" s="1189"/>
      <c r="B37" s="1961"/>
      <c r="C37" s="2007">
        <v>0</v>
      </c>
      <c r="D37" s="2008"/>
      <c r="E37" s="2009"/>
      <c r="F37" s="1992">
        <f>IF('はじめに（PC）'!$D$2="北海道",'【参考】交付単価（PC）'!Y9,'【参考】交付単価（PC）'!S9)</f>
        <v>4400</v>
      </c>
      <c r="G37" s="1993"/>
      <c r="H37" s="1232" t="s">
        <v>65</v>
      </c>
      <c r="I37" s="1995">
        <f t="shared" si="2"/>
        <v>0</v>
      </c>
      <c r="J37" s="1996"/>
      <c r="K37" s="1996"/>
      <c r="L37" s="1997"/>
      <c r="M37" s="1157"/>
      <c r="N37" s="1843"/>
      <c r="O37" s="1844"/>
      <c r="P37" s="1844"/>
      <c r="Q37" s="1844"/>
      <c r="R37" s="1844"/>
      <c r="S37" s="1844"/>
      <c r="T37" s="1844"/>
      <c r="U37" s="1844"/>
      <c r="V37" s="1844"/>
      <c r="W37" s="1233"/>
      <c r="X37" s="656"/>
      <c r="Y37" s="29"/>
      <c r="Z37" s="29"/>
      <c r="AA37" s="1889"/>
      <c r="AB37" s="1889"/>
      <c r="AC37" s="1889"/>
      <c r="AD37" s="1889"/>
      <c r="AE37" s="29"/>
    </row>
    <row r="38" spans="1:31" s="21" customFormat="1" ht="6" customHeight="1" x14ac:dyDescent="0.2">
      <c r="A38" s="1189"/>
      <c r="B38" s="1949" t="s">
        <v>66</v>
      </c>
      <c r="C38" s="2021"/>
      <c r="D38" s="2021"/>
      <c r="E38" s="2021"/>
      <c r="F38" s="1986"/>
      <c r="G38" s="1987"/>
      <c r="H38" s="1230"/>
      <c r="I38" s="2013">
        <f t="shared" si="2"/>
        <v>0</v>
      </c>
      <c r="J38" s="2014"/>
      <c r="K38" s="2014"/>
      <c r="L38" s="2015"/>
      <c r="M38" s="1157"/>
      <c r="N38" s="1234"/>
      <c r="O38" s="1235"/>
      <c r="P38" s="1235"/>
      <c r="Q38" s="1235"/>
      <c r="R38" s="1235"/>
      <c r="S38" s="1235"/>
      <c r="T38" s="1235"/>
      <c r="U38" s="1235"/>
      <c r="V38" s="1235"/>
      <c r="W38" s="1233"/>
      <c r="X38" s="656"/>
      <c r="Z38" s="29"/>
      <c r="AA38" s="29"/>
      <c r="AB38" s="29"/>
      <c r="AC38" s="29"/>
      <c r="AD38" s="29"/>
      <c r="AE38" s="29"/>
    </row>
    <row r="39" spans="1:31" s="21" customFormat="1" ht="22.5" customHeight="1" x14ac:dyDescent="0.6">
      <c r="A39" s="1112"/>
      <c r="B39" s="1961"/>
      <c r="C39" s="2007">
        <v>0</v>
      </c>
      <c r="D39" s="2008"/>
      <c r="E39" s="2009"/>
      <c r="F39" s="1992">
        <f>IF('はじめに（PC）'!$D$2="北海道",'【参考】交付単価（PC）'!Y10,'【参考】交付単価（PC）'!S10)</f>
        <v>2000</v>
      </c>
      <c r="G39" s="1993"/>
      <c r="H39" s="1232" t="s">
        <v>65</v>
      </c>
      <c r="I39" s="1995">
        <f t="shared" si="2"/>
        <v>0</v>
      </c>
      <c r="J39" s="1996"/>
      <c r="K39" s="1996"/>
      <c r="L39" s="1997"/>
      <c r="M39" s="1157"/>
      <c r="N39" s="1236"/>
      <c r="O39" s="1845" t="s">
        <v>4769</v>
      </c>
      <c r="P39" s="1845"/>
      <c r="Q39" s="1845"/>
      <c r="R39" s="1845"/>
      <c r="S39" s="1845"/>
      <c r="T39" s="1845"/>
      <c r="U39" s="1221" t="s">
        <v>58</v>
      </c>
      <c r="V39" s="1370"/>
      <c r="W39" s="1233"/>
      <c r="X39" s="656"/>
      <c r="Z39" s="29"/>
      <c r="AA39" s="1846"/>
      <c r="AB39" s="1846"/>
      <c r="AC39" s="1846"/>
      <c r="AD39" s="29"/>
      <c r="AE39" s="29"/>
    </row>
    <row r="40" spans="1:31" s="21" customFormat="1" ht="14.15" customHeight="1" x14ac:dyDescent="0.2">
      <c r="A40" s="1192"/>
      <c r="B40" s="1949" t="s">
        <v>68</v>
      </c>
      <c r="C40" s="1985"/>
      <c r="D40" s="1985"/>
      <c r="E40" s="1985"/>
      <c r="F40" s="1986"/>
      <c r="G40" s="1987"/>
      <c r="H40" s="1230"/>
      <c r="I40" s="1988">
        <f t="shared" si="2"/>
        <v>0</v>
      </c>
      <c r="J40" s="1988"/>
      <c r="K40" s="1988"/>
      <c r="L40" s="1988"/>
      <c r="M40" s="1157"/>
      <c r="N40" s="1237"/>
      <c r="O40" s="1238"/>
      <c r="P40" s="1238"/>
      <c r="Q40" s="1238"/>
      <c r="R40" s="1238"/>
      <c r="S40" s="1238"/>
      <c r="T40" s="1238"/>
      <c r="U40" s="1238"/>
      <c r="V40" s="1238"/>
      <c r="W40" s="1239"/>
      <c r="X40" s="41"/>
      <c r="Z40" s="29"/>
      <c r="AA40" s="1888"/>
      <c r="AB40" s="1888"/>
      <c r="AC40" s="750"/>
      <c r="AD40" s="29"/>
      <c r="AE40" s="29"/>
    </row>
    <row r="41" spans="1:31" s="21" customFormat="1" ht="15" customHeight="1" x14ac:dyDescent="0.2">
      <c r="A41" s="1192"/>
      <c r="B41" s="1950"/>
      <c r="C41" s="1989">
        <v>0</v>
      </c>
      <c r="D41" s="1990"/>
      <c r="E41" s="1991"/>
      <c r="F41" s="1992">
        <f>IF('はじめに（PC）'!$D$2="北海道",'【参考】交付単価（PC）'!Y11,'【参考】交付単価（PC）'!S11)</f>
        <v>400</v>
      </c>
      <c r="G41" s="1993"/>
      <c r="H41" s="1240" t="s">
        <v>65</v>
      </c>
      <c r="I41" s="1994">
        <f t="shared" si="2"/>
        <v>0</v>
      </c>
      <c r="J41" s="1994"/>
      <c r="K41" s="1994"/>
      <c r="L41" s="1994"/>
      <c r="M41" s="1157"/>
      <c r="N41" s="1241"/>
      <c r="O41" s="1241"/>
      <c r="P41" s="1241"/>
      <c r="Q41" s="1241"/>
      <c r="R41" s="1241"/>
      <c r="S41" s="1241"/>
      <c r="T41" s="1241"/>
      <c r="U41" s="1241"/>
      <c r="V41" s="1241"/>
      <c r="W41" s="1241"/>
      <c r="X41" s="41"/>
      <c r="Z41" s="29"/>
      <c r="AA41" s="1848"/>
      <c r="AB41" s="1848"/>
      <c r="AC41" s="750"/>
      <c r="AD41" s="29"/>
      <c r="AE41" s="29"/>
    </row>
    <row r="42" spans="1:31" s="21" customFormat="1" ht="24" customHeight="1" x14ac:dyDescent="0.2">
      <c r="A42" s="1192"/>
      <c r="B42" s="1958" t="s">
        <v>73</v>
      </c>
      <c r="C42" s="1959"/>
      <c r="D42" s="1959"/>
      <c r="E42" s="1959"/>
      <c r="F42" s="1959"/>
      <c r="G42" s="1959"/>
      <c r="H42" s="1959"/>
      <c r="I42" s="1959"/>
      <c r="J42" s="1959"/>
      <c r="K42" s="1959"/>
      <c r="L42" s="1960"/>
      <c r="M42" s="1157"/>
      <c r="N42" s="1975" t="s">
        <v>4915</v>
      </c>
      <c r="O42" s="1976"/>
      <c r="P42" s="1976"/>
      <c r="Q42" s="1976"/>
      <c r="R42" s="1976"/>
      <c r="S42" s="1976"/>
      <c r="T42" s="1976"/>
      <c r="U42" s="1976"/>
      <c r="V42" s="1976"/>
      <c r="W42" s="1977"/>
      <c r="X42" s="41"/>
      <c r="Y42" s="29"/>
      <c r="Z42" s="29"/>
      <c r="AA42" s="1888"/>
      <c r="AB42" s="1888"/>
      <c r="AC42" s="750"/>
      <c r="AD42" s="29"/>
      <c r="AE42" s="29"/>
    </row>
    <row r="43" spans="1:31" s="21" customFormat="1" ht="6" customHeight="1" x14ac:dyDescent="0.2">
      <c r="A43" s="1192"/>
      <c r="B43" s="1950" t="s">
        <v>71</v>
      </c>
      <c r="C43" s="1962">
        <f>INT(SUM(C36,C38,C40))</f>
        <v>0</v>
      </c>
      <c r="D43" s="1963"/>
      <c r="E43" s="1963"/>
      <c r="F43" s="1964"/>
      <c r="G43" s="1965"/>
      <c r="H43" s="1966"/>
      <c r="I43" s="1970">
        <f>SUM(I36,I38,I40)</f>
        <v>0</v>
      </c>
      <c r="J43" s="1971"/>
      <c r="K43" s="1971"/>
      <c r="L43" s="1972"/>
      <c r="M43" s="1157"/>
      <c r="N43" s="1978"/>
      <c r="O43" s="1979"/>
      <c r="P43" s="1979"/>
      <c r="Q43" s="1979"/>
      <c r="R43" s="1979"/>
      <c r="S43" s="1979"/>
      <c r="T43" s="1979"/>
      <c r="U43" s="1979"/>
      <c r="V43" s="1979"/>
      <c r="W43" s="1980"/>
      <c r="X43" s="41"/>
      <c r="Z43" s="29"/>
      <c r="AA43" s="1848"/>
      <c r="AB43" s="1848"/>
      <c r="AC43" s="750"/>
      <c r="AD43" s="29"/>
      <c r="AE43" s="29"/>
    </row>
    <row r="44" spans="1:31" s="21" customFormat="1" ht="22.5" customHeight="1" x14ac:dyDescent="0.2">
      <c r="A44" s="1192"/>
      <c r="B44" s="1961"/>
      <c r="C44" s="1973">
        <f>INT(SUM(C37,C39,C41))</f>
        <v>0</v>
      </c>
      <c r="D44" s="1974"/>
      <c r="E44" s="1974"/>
      <c r="F44" s="1967"/>
      <c r="G44" s="1968"/>
      <c r="H44" s="1969"/>
      <c r="I44" s="1997">
        <f>SUM(I37,I39,I41)</f>
        <v>0</v>
      </c>
      <c r="J44" s="2027"/>
      <c r="K44" s="2027"/>
      <c r="L44" s="2027"/>
      <c r="M44" s="1157"/>
      <c r="N44" s="1978"/>
      <c r="O44" s="1979"/>
      <c r="P44" s="1979"/>
      <c r="Q44" s="1979"/>
      <c r="R44" s="1979"/>
      <c r="S44" s="1979"/>
      <c r="T44" s="1979"/>
      <c r="U44" s="1979"/>
      <c r="V44" s="1979"/>
      <c r="W44" s="1980"/>
      <c r="X44" s="29"/>
      <c r="Z44" s="29"/>
      <c r="AA44" s="1888"/>
      <c r="AB44" s="1888"/>
      <c r="AC44" s="1400"/>
      <c r="AD44" s="29"/>
      <c r="AE44" s="29"/>
    </row>
    <row r="45" spans="1:31" s="21" customFormat="1" ht="21" customHeight="1" x14ac:dyDescent="0.2">
      <c r="A45" s="1192"/>
      <c r="B45" s="1110"/>
      <c r="C45" s="1199"/>
      <c r="D45" s="1199"/>
      <c r="E45" s="1199"/>
      <c r="F45" s="1219"/>
      <c r="G45" s="1219"/>
      <c r="H45" s="1219"/>
      <c r="I45" s="1201"/>
      <c r="J45" s="1201"/>
      <c r="K45" s="1201"/>
      <c r="L45" s="1201"/>
      <c r="M45" s="1157"/>
      <c r="N45" s="1242"/>
      <c r="O45" s="1849" t="s">
        <v>391</v>
      </c>
      <c r="P45" s="1849"/>
      <c r="Q45" s="1849"/>
      <c r="R45" s="1849"/>
      <c r="S45" s="1849"/>
      <c r="T45" s="1849"/>
      <c r="U45" s="1243" t="s">
        <v>58</v>
      </c>
      <c r="V45" s="1550"/>
      <c r="W45" s="1244"/>
      <c r="X45" s="29"/>
      <c r="Z45" s="29"/>
      <c r="AA45" s="1848"/>
      <c r="AB45" s="1848"/>
      <c r="AC45" s="750"/>
      <c r="AD45" s="29"/>
      <c r="AE45" s="29"/>
    </row>
    <row r="46" spans="1:31" s="21" customFormat="1" ht="3.75" customHeight="1" x14ac:dyDescent="0.2">
      <c r="A46" s="1192"/>
      <c r="B46" s="1110"/>
      <c r="C46" s="1199"/>
      <c r="D46" s="1199"/>
      <c r="E46" s="1199"/>
      <c r="F46" s="1219"/>
      <c r="G46" s="1219"/>
      <c r="H46" s="1219"/>
      <c r="I46" s="1201"/>
      <c r="J46" s="1201"/>
      <c r="K46" s="1201"/>
      <c r="L46" s="1201"/>
      <c r="M46" s="1157"/>
      <c r="N46" s="1242"/>
      <c r="O46" s="1037"/>
      <c r="P46" s="1037"/>
      <c r="Q46" s="1037"/>
      <c r="R46" s="1037"/>
      <c r="S46" s="1245"/>
      <c r="T46" s="1245"/>
      <c r="U46" s="1245"/>
      <c r="V46" s="1245"/>
      <c r="W46" s="1244"/>
      <c r="X46" s="29"/>
      <c r="Z46" s="29"/>
      <c r="AA46" s="893"/>
      <c r="AB46" s="893"/>
      <c r="AC46" s="750"/>
      <c r="AD46" s="29"/>
      <c r="AE46" s="29"/>
    </row>
    <row r="47" spans="1:31" s="21" customFormat="1" ht="23.25" customHeight="1" x14ac:dyDescent="0.2">
      <c r="A47" s="1192"/>
      <c r="B47" s="1110"/>
      <c r="C47" s="1199"/>
      <c r="D47" s="1199"/>
      <c r="E47" s="1199"/>
      <c r="F47" s="1219"/>
      <c r="G47" s="1219"/>
      <c r="H47" s="1219"/>
      <c r="I47" s="1201"/>
      <c r="J47" s="1201"/>
      <c r="K47" s="1201"/>
      <c r="L47" s="1201"/>
      <c r="M47" s="1157"/>
      <c r="N47" s="2093" t="s">
        <v>4916</v>
      </c>
      <c r="O47" s="2094"/>
      <c r="P47" s="2094"/>
      <c r="Q47" s="2094"/>
      <c r="R47" s="2095"/>
      <c r="S47" s="1857"/>
      <c r="T47" s="1858"/>
      <c r="U47" s="1858"/>
      <c r="V47" s="1859"/>
      <c r="W47" s="1244"/>
      <c r="X47" s="29"/>
      <c r="Z47" s="29"/>
      <c r="AA47" s="893"/>
      <c r="AB47" s="893"/>
      <c r="AC47" s="750"/>
      <c r="AD47" s="29"/>
      <c r="AE47" s="29"/>
    </row>
    <row r="48" spans="1:31" s="21" customFormat="1" ht="9.75" customHeight="1" x14ac:dyDescent="0.2">
      <c r="A48" s="1192"/>
      <c r="B48" s="1110"/>
      <c r="C48" s="1199"/>
      <c r="D48" s="1199"/>
      <c r="E48" s="1199"/>
      <c r="F48" s="1219"/>
      <c r="G48" s="1219"/>
      <c r="H48" s="1219"/>
      <c r="I48" s="1201"/>
      <c r="J48" s="1201"/>
      <c r="K48" s="1201"/>
      <c r="L48" s="1201"/>
      <c r="M48" s="1157"/>
      <c r="N48" s="1246"/>
      <c r="O48" s="1247"/>
      <c r="P48" s="1247"/>
      <c r="Q48" s="1247"/>
      <c r="R48" s="1248"/>
      <c r="S48" s="1249"/>
      <c r="T48" s="1249"/>
      <c r="U48" s="1249"/>
      <c r="V48" s="1249"/>
      <c r="W48" s="1250"/>
      <c r="X48" s="29"/>
      <c r="Z48" s="29"/>
      <c r="AA48" s="893"/>
      <c r="AB48" s="893"/>
      <c r="AC48" s="750"/>
      <c r="AD48" s="29"/>
      <c r="AE48" s="29"/>
    </row>
    <row r="49" spans="1:31" s="21" customFormat="1" ht="19.5" customHeight="1" x14ac:dyDescent="0.2">
      <c r="A49" s="1123" t="s">
        <v>4773</v>
      </c>
      <c r="B49" s="1157"/>
      <c r="C49" s="1157"/>
      <c r="D49" s="1157"/>
      <c r="E49" s="1157"/>
      <c r="F49" s="1157"/>
      <c r="G49" s="1157"/>
      <c r="H49" s="1157"/>
      <c r="I49" s="1157"/>
      <c r="J49" s="1157"/>
      <c r="K49" s="1157"/>
      <c r="L49" s="1157"/>
      <c r="M49" s="1157"/>
      <c r="N49" s="1157"/>
      <c r="O49" s="1122"/>
      <c r="P49" s="1122"/>
      <c r="Q49" s="1122"/>
      <c r="R49" s="1122"/>
      <c r="S49" s="1122"/>
      <c r="T49" s="1122"/>
      <c r="U49" s="1122"/>
      <c r="V49" s="1122"/>
      <c r="W49" s="1122"/>
      <c r="X49" s="13"/>
      <c r="Z49" s="29"/>
      <c r="AA49" s="29"/>
      <c r="AB49" s="29"/>
      <c r="AC49" s="29"/>
      <c r="AD49" s="29"/>
      <c r="AE49" s="29"/>
    </row>
    <row r="50" spans="1:31" s="21" customFormat="1" ht="18.75" customHeight="1" x14ac:dyDescent="0.2">
      <c r="A50" s="1157"/>
      <c r="B50" s="1141"/>
      <c r="C50" s="1142"/>
      <c r="D50" s="1142"/>
      <c r="E50" s="1602" t="s">
        <v>76</v>
      </c>
      <c r="F50" s="1656"/>
      <c r="G50" s="1656"/>
      <c r="H50" s="1656"/>
      <c r="I50" s="1603"/>
      <c r="J50" s="1602" t="s">
        <v>77</v>
      </c>
      <c r="K50" s="1656"/>
      <c r="L50" s="1656"/>
      <c r="M50" s="1656"/>
      <c r="N50" s="1603"/>
      <c r="O50" s="1739" t="s">
        <v>4658</v>
      </c>
      <c r="P50" s="1885"/>
      <c r="Q50" s="1885"/>
      <c r="R50" s="1885"/>
      <c r="S50" s="1740"/>
      <c r="T50" s="1886" t="s">
        <v>4659</v>
      </c>
      <c r="U50" s="1887"/>
      <c r="V50" s="1887"/>
      <c r="W50" s="1122"/>
      <c r="X50" s="13"/>
    </row>
    <row r="51" spans="1:31" s="21" customFormat="1" ht="25.5" customHeight="1" x14ac:dyDescent="0.2">
      <c r="A51" s="1157"/>
      <c r="B51" s="2060" t="s">
        <v>78</v>
      </c>
      <c r="C51" s="2061"/>
      <c r="D51" s="2062"/>
      <c r="E51" s="1251"/>
      <c r="F51" s="1252" t="s">
        <v>392</v>
      </c>
      <c r="G51" s="1556"/>
      <c r="H51" s="1253" t="s">
        <v>79</v>
      </c>
      <c r="I51" s="1253"/>
      <c r="J51" s="1251"/>
      <c r="K51" s="1252" t="s">
        <v>392</v>
      </c>
      <c r="L51" s="1556"/>
      <c r="M51" s="1253" t="s">
        <v>79</v>
      </c>
      <c r="N51" s="1254"/>
      <c r="O51" s="1255"/>
      <c r="P51" s="1256" t="s">
        <v>392</v>
      </c>
      <c r="Q51" s="1548"/>
      <c r="R51" s="1257" t="s">
        <v>79</v>
      </c>
      <c r="S51" s="1258"/>
      <c r="T51" s="1886"/>
      <c r="U51" s="1887"/>
      <c r="V51" s="1887"/>
      <c r="W51" s="1122"/>
      <c r="X51" s="13"/>
    </row>
    <row r="52" spans="1:31" s="21" customFormat="1" ht="10.5" customHeight="1" x14ac:dyDescent="0.2">
      <c r="A52" s="1157"/>
      <c r="B52" s="1046"/>
      <c r="C52" s="1046"/>
      <c r="D52" s="1046"/>
      <c r="E52" s="1192"/>
      <c r="F52" s="1259"/>
      <c r="G52" s="1260"/>
      <c r="H52" s="1112"/>
      <c r="I52" s="1112"/>
      <c r="J52" s="1192"/>
      <c r="K52" s="1259"/>
      <c r="L52" s="1260"/>
      <c r="M52" s="1112"/>
      <c r="N52" s="1192"/>
      <c r="O52" s="1261"/>
      <c r="P52" s="1261"/>
      <c r="Q52" s="1261"/>
      <c r="R52" s="1261"/>
      <c r="S52" s="1261"/>
      <c r="T52" s="1261"/>
      <c r="U52" s="1261"/>
      <c r="V52" s="1261"/>
      <c r="W52" s="1122"/>
      <c r="X52" s="13"/>
    </row>
    <row r="53" spans="1:31" s="21" customFormat="1" ht="18" customHeight="1" x14ac:dyDescent="0.2">
      <c r="A53" s="1192"/>
      <c r="B53" s="1262" t="s">
        <v>80</v>
      </c>
      <c r="C53" s="1263"/>
      <c r="D53" s="1263"/>
      <c r="E53" s="1263"/>
      <c r="F53" s="1264"/>
      <c r="G53" s="1264"/>
      <c r="H53" s="1264"/>
      <c r="I53" s="1264"/>
      <c r="J53" s="1264"/>
      <c r="K53" s="1265"/>
      <c r="L53" s="1265"/>
      <c r="M53" s="1265"/>
      <c r="N53" s="1266"/>
      <c r="O53" s="1266"/>
      <c r="P53" s="1266"/>
      <c r="Q53" s="1266"/>
      <c r="R53" s="1266"/>
      <c r="S53" s="1266"/>
      <c r="T53" s="1266"/>
      <c r="U53" s="1266"/>
      <c r="V53" s="1267"/>
      <c r="W53" s="1192"/>
      <c r="X53" s="29"/>
    </row>
    <row r="54" spans="1:31" s="21" customFormat="1" ht="21" customHeight="1" x14ac:dyDescent="0.2">
      <c r="A54" s="1192"/>
      <c r="B54" s="1268" t="s">
        <v>81</v>
      </c>
      <c r="C54" s="1192"/>
      <c r="D54" s="1192"/>
      <c r="E54" s="2063">
        <v>0</v>
      </c>
      <c r="F54" s="2063"/>
      <c r="G54" s="2063"/>
      <c r="H54" s="1269"/>
      <c r="I54" s="1269"/>
      <c r="J54" s="1269"/>
      <c r="K54" s="1112"/>
      <c r="L54" s="1192"/>
      <c r="M54" s="1192"/>
      <c r="N54" s="1192"/>
      <c r="O54" s="1192"/>
      <c r="P54" s="1192"/>
      <c r="Q54" s="1192"/>
      <c r="R54" s="1192"/>
      <c r="S54" s="1192"/>
      <c r="T54" s="1192"/>
      <c r="U54" s="1192"/>
      <c r="V54" s="1270"/>
      <c r="W54" s="1226"/>
      <c r="X54" s="46"/>
      <c r="Y54" s="47"/>
      <c r="Z54" s="47"/>
      <c r="AA54" s="47"/>
      <c r="AB54" s="47"/>
      <c r="AC54" s="47"/>
    </row>
    <row r="55" spans="1:31" s="21" customFormat="1" ht="6.75" customHeight="1" x14ac:dyDescent="0.2">
      <c r="A55" s="1192"/>
      <c r="B55" s="1268"/>
      <c r="C55" s="1192"/>
      <c r="D55" s="1192"/>
      <c r="E55" s="1271"/>
      <c r="F55" s="1269"/>
      <c r="G55" s="1269"/>
      <c r="H55" s="1269"/>
      <c r="I55" s="1269"/>
      <c r="J55" s="1269"/>
      <c r="K55" s="1112"/>
      <c r="L55" s="1192"/>
      <c r="M55" s="1192"/>
      <c r="N55" s="1192"/>
      <c r="O55" s="1192"/>
      <c r="P55" s="1192"/>
      <c r="Q55" s="1192"/>
      <c r="R55" s="1192"/>
      <c r="S55" s="1192"/>
      <c r="T55" s="1192"/>
      <c r="U55" s="1192"/>
      <c r="V55" s="1270"/>
      <c r="W55" s="1226"/>
      <c r="X55" s="46"/>
      <c r="Y55" s="47"/>
      <c r="Z55" s="47"/>
      <c r="AA55" s="47"/>
      <c r="AB55" s="47"/>
      <c r="AC55" s="47"/>
    </row>
    <row r="56" spans="1:31" s="21" customFormat="1" ht="16.5" customHeight="1" x14ac:dyDescent="0.2">
      <c r="A56" s="1192"/>
      <c r="B56" s="1272" t="s">
        <v>82</v>
      </c>
      <c r="C56" s="1192"/>
      <c r="D56" s="1192"/>
      <c r="E56" s="1372"/>
      <c r="F56" s="1185" t="s">
        <v>83</v>
      </c>
      <c r="G56" s="1192"/>
      <c r="H56" s="1192"/>
      <c r="I56" s="1372"/>
      <c r="J56" s="1192" t="s">
        <v>84</v>
      </c>
      <c r="K56" s="1192"/>
      <c r="L56" s="1192"/>
      <c r="M56" s="1372"/>
      <c r="N56" s="1192" t="s">
        <v>85</v>
      </c>
      <c r="O56" s="1192"/>
      <c r="P56" s="1192"/>
      <c r="Q56" s="1372"/>
      <c r="R56" s="1185" t="s">
        <v>86</v>
      </c>
      <c r="S56" s="1192"/>
      <c r="T56" s="1192"/>
      <c r="U56" s="1192"/>
      <c r="V56" s="1270"/>
      <c r="W56" s="1226"/>
      <c r="X56" s="46"/>
      <c r="Y56" s="47"/>
      <c r="Z56" s="47"/>
      <c r="AA56" s="47"/>
      <c r="AB56" s="47"/>
      <c r="AC56" s="47"/>
    </row>
    <row r="57" spans="1:31" s="21" customFormat="1" ht="6.75" customHeight="1" x14ac:dyDescent="0.2">
      <c r="A57" s="1192"/>
      <c r="B57" s="1268"/>
      <c r="C57" s="1192"/>
      <c r="D57" s="1192"/>
      <c r="E57" s="1273"/>
      <c r="F57" s="1269"/>
      <c r="G57" s="1269"/>
      <c r="H57" s="1269"/>
      <c r="I57" s="1269"/>
      <c r="J57" s="1269"/>
      <c r="K57" s="1112"/>
      <c r="L57" s="1192"/>
      <c r="M57" s="1192"/>
      <c r="N57" s="1192"/>
      <c r="O57" s="1192"/>
      <c r="P57" s="1192"/>
      <c r="Q57" s="1192"/>
      <c r="R57" s="1192"/>
      <c r="S57" s="1192"/>
      <c r="T57" s="1192"/>
      <c r="U57" s="1192"/>
      <c r="V57" s="1270"/>
      <c r="W57" s="1226"/>
      <c r="X57" s="46"/>
      <c r="Y57" s="47"/>
      <c r="Z57" s="47"/>
      <c r="AA57" s="47"/>
      <c r="AB57" s="47"/>
      <c r="AC57" s="47"/>
    </row>
    <row r="58" spans="1:31" s="21" customFormat="1" ht="16.5" customHeight="1" x14ac:dyDescent="0.2">
      <c r="A58" s="1192"/>
      <c r="B58" s="1272" t="s">
        <v>393</v>
      </c>
      <c r="C58" s="1192"/>
      <c r="D58" s="1192"/>
      <c r="E58" s="1192"/>
      <c r="F58" s="1192"/>
      <c r="G58" s="1372"/>
      <c r="H58" s="1192" t="s">
        <v>87</v>
      </c>
      <c r="I58" s="1046"/>
      <c r="J58" s="1372"/>
      <c r="K58" s="1192" t="s">
        <v>88</v>
      </c>
      <c r="L58" s="1192"/>
      <c r="M58" s="1372"/>
      <c r="N58" s="1099" t="s">
        <v>89</v>
      </c>
      <c r="O58" s="1099"/>
      <c r="P58" s="1372"/>
      <c r="Q58" s="1099" t="s">
        <v>90</v>
      </c>
      <c r="R58" s="1099"/>
      <c r="S58" s="1099"/>
      <c r="T58" s="1099"/>
      <c r="U58" s="1099"/>
      <c r="V58" s="1270"/>
      <c r="W58" s="1274"/>
      <c r="X58" s="47"/>
      <c r="Y58" s="47"/>
      <c r="Z58" s="46"/>
      <c r="AA58" s="47"/>
      <c r="AB58" s="47"/>
      <c r="AC58" s="47"/>
    </row>
    <row r="59" spans="1:31" s="21" customFormat="1" ht="6.75" customHeight="1" x14ac:dyDescent="0.2">
      <c r="A59" s="1192"/>
      <c r="B59" s="1268"/>
      <c r="C59" s="1192"/>
      <c r="D59" s="1192"/>
      <c r="E59" s="1269"/>
      <c r="F59" s="1269"/>
      <c r="G59" s="1269"/>
      <c r="H59" s="1112"/>
      <c r="I59" s="1269"/>
      <c r="J59" s="1192"/>
      <c r="K59" s="1192"/>
      <c r="L59" s="1192"/>
      <c r="M59" s="1192"/>
      <c r="N59" s="1192"/>
      <c r="O59" s="1192"/>
      <c r="P59" s="1192"/>
      <c r="Q59" s="1192"/>
      <c r="R59" s="1192"/>
      <c r="S59" s="1192"/>
      <c r="T59" s="1192"/>
      <c r="U59" s="1192"/>
      <c r="V59" s="1270"/>
      <c r="W59" s="1226"/>
      <c r="X59" s="46"/>
      <c r="Y59" s="47"/>
      <c r="Z59" s="47"/>
      <c r="AA59" s="47"/>
      <c r="AB59" s="47"/>
      <c r="AC59" s="47"/>
    </row>
    <row r="60" spans="1:31" ht="16.5" customHeight="1" x14ac:dyDescent="0.2">
      <c r="A60" s="1154"/>
      <c r="B60" s="1272"/>
      <c r="C60" s="1112"/>
      <c r="D60" s="1112"/>
      <c r="E60" s="1112"/>
      <c r="F60" s="1112"/>
      <c r="G60" s="1372"/>
      <c r="H60" s="1192" t="s">
        <v>91</v>
      </c>
      <c r="I60" s="1046"/>
      <c r="J60" s="1372"/>
      <c r="K60" s="1192" t="s">
        <v>92</v>
      </c>
      <c r="L60" s="1112"/>
      <c r="M60" s="1372"/>
      <c r="N60" s="1192" t="s">
        <v>93</v>
      </c>
      <c r="O60" s="1192"/>
      <c r="P60" s="1372"/>
      <c r="Q60" s="1192" t="s">
        <v>94</v>
      </c>
      <c r="R60" s="1192"/>
      <c r="S60" s="1192"/>
      <c r="T60" s="1192"/>
      <c r="U60" s="1192"/>
      <c r="V60" s="1275"/>
      <c r="W60" s="1154"/>
      <c r="X60" s="19"/>
      <c r="Y60" s="19"/>
      <c r="Z60" s="19"/>
      <c r="AA60" s="19"/>
      <c r="AB60" s="19"/>
      <c r="AC60" s="19"/>
    </row>
    <row r="61" spans="1:31" s="21" customFormat="1" ht="6.75" customHeight="1" x14ac:dyDescent="0.2">
      <c r="A61" s="1192"/>
      <c r="B61" s="1268"/>
      <c r="C61" s="1192"/>
      <c r="D61" s="1192"/>
      <c r="E61" s="1269"/>
      <c r="F61" s="1269"/>
      <c r="G61" s="1269"/>
      <c r="H61" s="1112"/>
      <c r="I61" s="1269"/>
      <c r="J61" s="1192"/>
      <c r="K61" s="1192"/>
      <c r="L61" s="1192"/>
      <c r="M61" s="1192"/>
      <c r="N61" s="1192"/>
      <c r="O61" s="1192"/>
      <c r="P61" s="1192"/>
      <c r="Q61" s="1192"/>
      <c r="R61" s="1192"/>
      <c r="S61" s="1192"/>
      <c r="T61" s="1192"/>
      <c r="U61" s="1192"/>
      <c r="V61" s="1270"/>
      <c r="W61" s="1226"/>
      <c r="X61" s="46"/>
      <c r="Y61" s="47"/>
      <c r="Z61" s="47"/>
      <c r="AA61" s="47"/>
      <c r="AB61" s="47"/>
      <c r="AC61" s="47"/>
    </row>
    <row r="62" spans="1:31" ht="16.5" customHeight="1" x14ac:dyDescent="0.2">
      <c r="A62" s="1154"/>
      <c r="B62" s="1272" t="s">
        <v>400</v>
      </c>
      <c r="C62" s="1112"/>
      <c r="D62" s="1112"/>
      <c r="E62" s="1112"/>
      <c r="F62" s="1112"/>
      <c r="G62" s="1372"/>
      <c r="H62" s="1192"/>
      <c r="I62" s="1192"/>
      <c r="J62" s="1192"/>
      <c r="K62" s="1192"/>
      <c r="L62" s="1192"/>
      <c r="M62" s="1192"/>
      <c r="N62" s="1192"/>
      <c r="O62" s="1192"/>
      <c r="P62" s="1192"/>
      <c r="Q62" s="1192"/>
      <c r="R62" s="1192"/>
      <c r="S62" s="1192"/>
      <c r="T62" s="1192"/>
      <c r="U62" s="1192"/>
      <c r="V62" s="1275"/>
      <c r="W62" s="1154"/>
      <c r="X62" s="19"/>
      <c r="Y62" s="19"/>
      <c r="Z62" s="19"/>
      <c r="AA62" s="19"/>
      <c r="AB62" s="19"/>
      <c r="AC62" s="19"/>
    </row>
    <row r="63" spans="1:31" s="21" customFormat="1" ht="6.75" customHeight="1" x14ac:dyDescent="0.2">
      <c r="A63" s="1192"/>
      <c r="B63" s="1276"/>
      <c r="C63" s="1226"/>
      <c r="D63" s="1226"/>
      <c r="E63" s="1277"/>
      <c r="F63" s="1277"/>
      <c r="G63" s="1277"/>
      <c r="H63" s="1277"/>
      <c r="I63" s="1277"/>
      <c r="J63" s="1277"/>
      <c r="K63" s="1278"/>
      <c r="L63" s="1226"/>
      <c r="M63" s="1226"/>
      <c r="N63" s="1226"/>
      <c r="O63" s="1226"/>
      <c r="P63" s="1226"/>
      <c r="Q63" s="1226"/>
      <c r="R63" s="1226"/>
      <c r="S63" s="1226"/>
      <c r="T63" s="1226"/>
      <c r="U63" s="1226"/>
      <c r="V63" s="1270"/>
      <c r="W63" s="1226"/>
      <c r="X63" s="46"/>
      <c r="Y63" s="47"/>
      <c r="Z63" s="47"/>
      <c r="AA63" s="47"/>
      <c r="AB63" s="47"/>
      <c r="AC63" s="47"/>
    </row>
    <row r="64" spans="1:31" ht="16.5" customHeight="1" x14ac:dyDescent="0.2">
      <c r="A64" s="1154"/>
      <c r="B64" s="1279" t="s">
        <v>95</v>
      </c>
      <c r="C64" s="1107"/>
      <c r="D64" s="1107"/>
      <c r="E64" s="1107"/>
      <c r="F64" s="1107"/>
      <c r="G64" s="1154"/>
      <c r="H64" s="1154"/>
      <c r="I64" s="1154"/>
      <c r="J64" s="1154"/>
      <c r="K64" s="1154"/>
      <c r="L64" s="1154"/>
      <c r="M64" s="1154"/>
      <c r="N64" s="1154"/>
      <c r="O64" s="1154"/>
      <c r="P64" s="1154"/>
      <c r="Q64" s="1154"/>
      <c r="R64" s="1154"/>
      <c r="S64" s="1154"/>
      <c r="T64" s="1154"/>
      <c r="U64" s="1154"/>
      <c r="V64" s="1275"/>
      <c r="W64" s="1154"/>
      <c r="X64" s="19"/>
      <c r="Y64" s="19"/>
      <c r="Z64" s="19"/>
      <c r="AA64" s="19"/>
      <c r="AB64" s="19"/>
      <c r="AC64" s="19"/>
    </row>
    <row r="65" spans="1:29" ht="32.15" customHeight="1" x14ac:dyDescent="0.2">
      <c r="A65" s="1154"/>
      <c r="B65" s="2064" t="s">
        <v>96</v>
      </c>
      <c r="C65" s="2065"/>
      <c r="D65" s="2066"/>
      <c r="E65" s="1880">
        <v>0</v>
      </c>
      <c r="F65" s="1881"/>
      <c r="G65" s="1882"/>
      <c r="H65" s="2067" t="s">
        <v>97</v>
      </c>
      <c r="I65" s="1883"/>
      <c r="J65" s="1884"/>
      <c r="K65" s="1880">
        <v>0</v>
      </c>
      <c r="L65" s="1881"/>
      <c r="M65" s="1882"/>
      <c r="N65" s="1154"/>
      <c r="O65" s="1154"/>
      <c r="P65" s="1883" t="s">
        <v>98</v>
      </c>
      <c r="Q65" s="1883"/>
      <c r="R65" s="1884"/>
      <c r="S65" s="1880">
        <v>0</v>
      </c>
      <c r="T65" s="1881"/>
      <c r="U65" s="1882"/>
      <c r="V65" s="1275"/>
      <c r="W65" s="1154"/>
      <c r="X65" s="19"/>
      <c r="Y65" s="19"/>
      <c r="Z65" s="19"/>
      <c r="AA65" s="19"/>
      <c r="AB65" s="19"/>
      <c r="AC65" s="19"/>
    </row>
    <row r="66" spans="1:29" ht="6.75" customHeight="1" x14ac:dyDescent="0.2">
      <c r="A66" s="1154"/>
      <c r="B66" s="1280"/>
      <c r="C66" s="1281"/>
      <c r="D66" s="1281"/>
      <c r="E66" s="1281"/>
      <c r="F66" s="1281"/>
      <c r="G66" s="1282"/>
      <c r="H66" s="1283"/>
      <c r="I66" s="1284"/>
      <c r="J66" s="1284"/>
      <c r="K66" s="1284"/>
      <c r="L66" s="1282"/>
      <c r="M66" s="1282"/>
      <c r="N66" s="1283"/>
      <c r="O66" s="1284"/>
      <c r="P66" s="1284"/>
      <c r="Q66" s="1284"/>
      <c r="R66" s="1282"/>
      <c r="S66" s="1282"/>
      <c r="T66" s="1282"/>
      <c r="U66" s="1282"/>
      <c r="V66" s="1285"/>
      <c r="W66" s="1154"/>
      <c r="X66" s="19"/>
      <c r="Y66" s="19"/>
      <c r="Z66" s="19"/>
      <c r="AA66" s="19"/>
      <c r="AB66" s="19"/>
      <c r="AC66" s="19"/>
    </row>
    <row r="67" spans="1:29" s="21" customFormat="1" ht="6.75" customHeight="1" x14ac:dyDescent="0.2">
      <c r="A67" s="1157"/>
      <c r="B67" s="1046"/>
      <c r="C67" s="1046"/>
      <c r="D67" s="1046"/>
      <c r="E67" s="1192"/>
      <c r="F67" s="1259"/>
      <c r="G67" s="1260"/>
      <c r="H67" s="1112"/>
      <c r="I67" s="1112"/>
      <c r="J67" s="1192"/>
      <c r="K67" s="1259"/>
      <c r="L67" s="1260"/>
      <c r="M67" s="1112"/>
      <c r="N67" s="1192"/>
      <c r="O67" s="1157"/>
      <c r="P67" s="1157"/>
      <c r="Q67" s="1157"/>
      <c r="R67" s="1157"/>
      <c r="S67" s="1157"/>
      <c r="T67" s="1157"/>
      <c r="U67" s="1157"/>
      <c r="V67" s="1157"/>
      <c r="W67" s="1157"/>
    </row>
    <row r="68" spans="1:29" s="48" customFormat="1" ht="21.75" customHeight="1" x14ac:dyDescent="0.65">
      <c r="A68" s="1286" t="s">
        <v>99</v>
      </c>
      <c r="B68" s="1287"/>
      <c r="C68" s="1287"/>
      <c r="D68" s="1287"/>
      <c r="E68" s="1287"/>
      <c r="F68" s="1287"/>
      <c r="G68" s="1287"/>
      <c r="H68" s="1287"/>
      <c r="I68" s="1287"/>
      <c r="J68" s="1287"/>
      <c r="K68" s="1288"/>
      <c r="L68" s="1287"/>
      <c r="M68" s="1287"/>
      <c r="N68" s="1287"/>
      <c r="O68" s="1287"/>
      <c r="P68" s="1287"/>
      <c r="Q68" s="1287"/>
      <c r="R68" s="1287"/>
      <c r="S68" s="1287"/>
      <c r="T68" s="1287"/>
      <c r="U68" s="1287"/>
      <c r="V68" s="1287"/>
      <c r="W68" s="1287"/>
    </row>
    <row r="69" spans="1:29" s="48" customFormat="1" ht="18.75" customHeight="1" x14ac:dyDescent="0.6">
      <c r="A69" s="1167" t="s">
        <v>4774</v>
      </c>
      <c r="B69" s="1287"/>
      <c r="C69" s="1287"/>
      <c r="D69" s="1287"/>
      <c r="E69" s="1287"/>
      <c r="F69" s="1287"/>
      <c r="G69" s="1287"/>
      <c r="H69" s="1287"/>
      <c r="I69" s="1287"/>
      <c r="J69" s="1287"/>
      <c r="K69" s="1289" t="s">
        <v>4959</v>
      </c>
      <c r="L69" s="1287"/>
      <c r="M69" s="1287"/>
      <c r="N69" s="1287"/>
      <c r="O69" s="1287"/>
      <c r="P69" s="1287"/>
      <c r="Q69" s="1287"/>
      <c r="R69" s="1287"/>
      <c r="S69" s="1287"/>
      <c r="T69" s="1287"/>
      <c r="U69" s="1287"/>
      <c r="V69" s="1287"/>
      <c r="W69" s="1287"/>
    </row>
    <row r="70" spans="1:29" ht="11.5" customHeight="1" x14ac:dyDescent="0.2">
      <c r="A70" s="1164"/>
      <c r="B70" s="1898" t="s">
        <v>435</v>
      </c>
      <c r="C70" s="1898"/>
      <c r="D70" s="1646" t="s">
        <v>100</v>
      </c>
      <c r="E70" s="1741"/>
      <c r="F70" s="1741"/>
      <c r="G70" s="1741"/>
      <c r="H70" s="1741"/>
      <c r="I70" s="1741"/>
      <c r="J70" s="1741"/>
      <c r="K70" s="1741"/>
      <c r="L70" s="1647"/>
      <c r="M70" s="1913" t="s">
        <v>890</v>
      </c>
      <c r="N70" s="1290"/>
      <c r="O70" s="1290"/>
      <c r="P70" s="1290"/>
      <c r="Q70" s="1290"/>
      <c r="R70" s="1290"/>
      <c r="S70" s="1290"/>
      <c r="T70" s="1290"/>
      <c r="U70" s="1290"/>
      <c r="V70" s="1290"/>
      <c r="W70" s="1290"/>
      <c r="X70" s="535"/>
      <c r="Y70" s="21"/>
      <c r="Z70" s="21"/>
    </row>
    <row r="71" spans="1:29" s="2" customFormat="1" ht="11.5" customHeight="1" x14ac:dyDescent="0.2">
      <c r="A71" s="1112"/>
      <c r="B71" s="1898"/>
      <c r="C71" s="1898"/>
      <c r="D71" s="1648"/>
      <c r="E71" s="1871"/>
      <c r="F71" s="1871"/>
      <c r="G71" s="1871"/>
      <c r="H71" s="1871"/>
      <c r="I71" s="1871"/>
      <c r="J71" s="1871"/>
      <c r="K71" s="1871"/>
      <c r="L71" s="1649"/>
      <c r="M71" s="1913"/>
      <c r="N71" s="1291"/>
      <c r="O71" s="1291"/>
      <c r="P71" s="1291"/>
      <c r="Q71" s="1291"/>
      <c r="R71" s="1291"/>
      <c r="S71" s="1292"/>
      <c r="T71" s="1292"/>
      <c r="U71" s="1292"/>
      <c r="V71" s="1291"/>
      <c r="W71" s="1291"/>
      <c r="X71" s="536"/>
      <c r="Y71" s="9"/>
      <c r="Z71" s="9"/>
    </row>
    <row r="72" spans="1:29" s="2" customFormat="1" ht="19" customHeight="1" x14ac:dyDescent="0.2">
      <c r="A72" s="1112"/>
      <c r="B72" s="1951" t="s">
        <v>102</v>
      </c>
      <c r="C72" s="1952"/>
      <c r="D72" s="1838" t="s">
        <v>103</v>
      </c>
      <c r="E72" s="1839"/>
      <c r="F72" s="1839"/>
      <c r="G72" s="1839"/>
      <c r="H72" s="1839"/>
      <c r="I72" s="1839"/>
      <c r="J72" s="1839"/>
      <c r="K72" s="1839"/>
      <c r="L72" s="1840"/>
      <c r="M72" s="1372"/>
      <c r="N72" s="1293" t="str">
        <f>IF(M72="○","","※必ず選択してください。")</f>
        <v>※必ず選択してください。</v>
      </c>
      <c r="O72" s="1290"/>
      <c r="P72" s="1290"/>
      <c r="Q72" s="1290"/>
      <c r="R72" s="1290"/>
      <c r="S72" s="1292"/>
      <c r="T72" s="1292"/>
      <c r="U72" s="1292"/>
      <c r="V72" s="1292"/>
      <c r="W72" s="1292"/>
      <c r="X72" s="537"/>
      <c r="Y72" s="9"/>
      <c r="Z72" s="9"/>
    </row>
    <row r="73" spans="1:29" s="2" customFormat="1" ht="19" customHeight="1" x14ac:dyDescent="0.2">
      <c r="A73" s="1112"/>
      <c r="B73" s="1953"/>
      <c r="C73" s="1954"/>
      <c r="D73" s="1838" t="s">
        <v>104</v>
      </c>
      <c r="E73" s="1839"/>
      <c r="F73" s="1839"/>
      <c r="G73" s="1839"/>
      <c r="H73" s="1839"/>
      <c r="I73" s="1839"/>
      <c r="J73" s="1839"/>
      <c r="K73" s="1839"/>
      <c r="L73" s="1840"/>
      <c r="M73" s="1374"/>
      <c r="N73" s="1293" t="str">
        <f t="shared" ref="N73" si="3">IF(M73="○","","※必ず選択してください。")</f>
        <v>※必ず選択してください。</v>
      </c>
      <c r="O73" s="1292"/>
      <c r="P73" s="1292"/>
      <c r="Q73" s="1292"/>
      <c r="R73" s="1292"/>
      <c r="S73" s="1292"/>
      <c r="T73" s="1292"/>
      <c r="U73" s="1292"/>
      <c r="V73" s="1292"/>
      <c r="W73" s="1292"/>
      <c r="X73" s="537"/>
      <c r="Y73" s="9"/>
      <c r="Z73" s="9"/>
    </row>
    <row r="74" spans="1:29" s="2" customFormat="1" ht="32.5" customHeight="1" x14ac:dyDescent="0.2">
      <c r="A74" s="1112"/>
      <c r="B74" s="1644" t="s">
        <v>105</v>
      </c>
      <c r="C74" s="1645"/>
      <c r="D74" s="1838" t="s">
        <v>403</v>
      </c>
      <c r="E74" s="1839"/>
      <c r="F74" s="1839"/>
      <c r="G74" s="1839"/>
      <c r="H74" s="1839"/>
      <c r="I74" s="1839"/>
      <c r="J74" s="1839"/>
      <c r="K74" s="1839"/>
      <c r="L74" s="1840"/>
      <c r="M74" s="1832" t="s">
        <v>4778</v>
      </c>
      <c r="N74" s="1833"/>
      <c r="O74" s="1833"/>
      <c r="P74" s="1833"/>
      <c r="Q74" s="1833"/>
      <c r="R74" s="1833"/>
      <c r="S74" s="1833"/>
      <c r="T74" s="1834"/>
      <c r="U74" s="1294"/>
      <c r="V74" s="1294"/>
      <c r="W74" s="1294"/>
      <c r="X74" s="690"/>
      <c r="Y74" s="9"/>
      <c r="Z74" s="9"/>
    </row>
    <row r="75" spans="1:29" s="2" customFormat="1" ht="19" customHeight="1" x14ac:dyDescent="0.2">
      <c r="A75" s="1112"/>
      <c r="B75" s="1835" t="s">
        <v>106</v>
      </c>
      <c r="C75" s="1835" t="s">
        <v>107</v>
      </c>
      <c r="D75" s="1955" t="s">
        <v>108</v>
      </c>
      <c r="E75" s="1956"/>
      <c r="F75" s="1956"/>
      <c r="G75" s="1956"/>
      <c r="H75" s="1956"/>
      <c r="I75" s="1956"/>
      <c r="J75" s="1956"/>
      <c r="K75" s="1956"/>
      <c r="L75" s="1957"/>
      <c r="M75" s="1373"/>
      <c r="N75" s="1292"/>
      <c r="O75" s="1292"/>
      <c r="P75" s="1292"/>
      <c r="Q75" s="1292"/>
      <c r="R75" s="1292"/>
      <c r="S75" s="1292"/>
      <c r="T75" s="1292"/>
      <c r="U75" s="1868" t="str">
        <f>IF(COUNTIF(M75:T85,"○")=0,"※4～13のうち該当する活動項目を全て選択してください。","")</f>
        <v>※4～13のうち該当する活動項目を全て選択してください。</v>
      </c>
      <c r="V75" s="1868"/>
      <c r="W75" s="1868"/>
      <c r="X75" s="739"/>
      <c r="Y75" s="739"/>
      <c r="Z75" s="9"/>
    </row>
    <row r="76" spans="1:29" s="2" customFormat="1" ht="19" customHeight="1" x14ac:dyDescent="0.2">
      <c r="A76" s="1112"/>
      <c r="B76" s="1836"/>
      <c r="C76" s="1836"/>
      <c r="D76" s="1838" t="s">
        <v>109</v>
      </c>
      <c r="E76" s="1839"/>
      <c r="F76" s="1839"/>
      <c r="G76" s="1839"/>
      <c r="H76" s="1839"/>
      <c r="I76" s="1839"/>
      <c r="J76" s="1839"/>
      <c r="K76" s="1839"/>
      <c r="L76" s="1840"/>
      <c r="M76" s="1372"/>
      <c r="N76" s="1292"/>
      <c r="O76" s="1292"/>
      <c r="P76" s="1292"/>
      <c r="Q76" s="1292"/>
      <c r="R76" s="1292"/>
      <c r="S76" s="1292"/>
      <c r="T76" s="1292"/>
      <c r="U76" s="1868"/>
      <c r="V76" s="1868"/>
      <c r="W76" s="1868"/>
      <c r="X76" s="739"/>
      <c r="Y76" s="739"/>
      <c r="Z76" s="9"/>
    </row>
    <row r="77" spans="1:29" s="2" customFormat="1" ht="19" customHeight="1" x14ac:dyDescent="0.2">
      <c r="A77" s="1112"/>
      <c r="B77" s="1836"/>
      <c r="C77" s="1837"/>
      <c r="D77" s="1838" t="s">
        <v>110</v>
      </c>
      <c r="E77" s="1839"/>
      <c r="F77" s="1839"/>
      <c r="G77" s="1839"/>
      <c r="H77" s="1839"/>
      <c r="I77" s="1839"/>
      <c r="J77" s="1839"/>
      <c r="K77" s="1839"/>
      <c r="L77" s="1840"/>
      <c r="M77" s="1832" t="s">
        <v>4960</v>
      </c>
      <c r="N77" s="1833"/>
      <c r="O77" s="1833"/>
      <c r="P77" s="1833"/>
      <c r="Q77" s="1833"/>
      <c r="R77" s="1833"/>
      <c r="S77" s="1833"/>
      <c r="T77" s="1834"/>
      <c r="U77" s="1868"/>
      <c r="V77" s="1868"/>
      <c r="W77" s="1868"/>
      <c r="X77" s="739"/>
      <c r="Y77" s="739"/>
      <c r="Z77" s="9"/>
    </row>
    <row r="78" spans="1:29" s="2" customFormat="1" ht="19" customHeight="1" x14ac:dyDescent="0.2">
      <c r="A78" s="1112"/>
      <c r="B78" s="1836"/>
      <c r="C78" s="1835" t="s">
        <v>44</v>
      </c>
      <c r="D78" s="1838" t="s">
        <v>111</v>
      </c>
      <c r="E78" s="1839"/>
      <c r="F78" s="1839"/>
      <c r="G78" s="1839"/>
      <c r="H78" s="1839"/>
      <c r="I78" s="1839"/>
      <c r="J78" s="1839"/>
      <c r="K78" s="1839"/>
      <c r="L78" s="1840"/>
      <c r="M78" s="1372"/>
      <c r="N78" s="1292"/>
      <c r="O78" s="1292"/>
      <c r="P78" s="1292"/>
      <c r="Q78" s="1292"/>
      <c r="R78" s="1292"/>
      <c r="S78" s="1292"/>
      <c r="T78" s="1292"/>
      <c r="U78" s="1868"/>
      <c r="V78" s="1868"/>
      <c r="W78" s="1868"/>
      <c r="X78" s="739"/>
      <c r="Y78" s="739"/>
      <c r="Z78" s="9"/>
    </row>
    <row r="79" spans="1:29" s="2" customFormat="1" ht="19" customHeight="1" x14ac:dyDescent="0.2">
      <c r="A79" s="1112"/>
      <c r="B79" s="1836"/>
      <c r="C79" s="1836"/>
      <c r="D79" s="1838" t="s">
        <v>112</v>
      </c>
      <c r="E79" s="1839"/>
      <c r="F79" s="1839"/>
      <c r="G79" s="1839"/>
      <c r="H79" s="1839"/>
      <c r="I79" s="1839"/>
      <c r="J79" s="1839"/>
      <c r="K79" s="1839"/>
      <c r="L79" s="1840"/>
      <c r="M79" s="1372"/>
      <c r="N79" s="1292"/>
      <c r="O79" s="1292"/>
      <c r="P79" s="1292"/>
      <c r="Q79" s="1292"/>
      <c r="R79" s="1292"/>
      <c r="S79" s="1292"/>
      <c r="T79" s="1292"/>
      <c r="U79" s="1868"/>
      <c r="V79" s="1868"/>
      <c r="W79" s="1868"/>
      <c r="X79" s="739"/>
      <c r="Y79" s="739"/>
      <c r="Z79" s="9"/>
    </row>
    <row r="80" spans="1:29" s="2" customFormat="1" ht="19" customHeight="1" x14ac:dyDescent="0.2">
      <c r="A80" s="1112"/>
      <c r="B80" s="1836"/>
      <c r="C80" s="1837"/>
      <c r="D80" s="1838" t="s">
        <v>113</v>
      </c>
      <c r="E80" s="1839"/>
      <c r="F80" s="1839"/>
      <c r="G80" s="1839"/>
      <c r="H80" s="1839"/>
      <c r="I80" s="1839"/>
      <c r="J80" s="1839"/>
      <c r="K80" s="1839"/>
      <c r="L80" s="1840"/>
      <c r="M80" s="1832" t="s">
        <v>4960</v>
      </c>
      <c r="N80" s="1833"/>
      <c r="O80" s="1833"/>
      <c r="P80" s="1833"/>
      <c r="Q80" s="1833"/>
      <c r="R80" s="1833"/>
      <c r="S80" s="1833"/>
      <c r="T80" s="1834"/>
      <c r="U80" s="1868"/>
      <c r="V80" s="1868"/>
      <c r="W80" s="1868"/>
      <c r="X80" s="739"/>
      <c r="Y80" s="739"/>
      <c r="Z80" s="9"/>
    </row>
    <row r="81" spans="1:26" s="2" customFormat="1" ht="19" customHeight="1" x14ac:dyDescent="0.2">
      <c r="A81" s="1112"/>
      <c r="B81" s="1836"/>
      <c r="C81" s="1835" t="s">
        <v>45</v>
      </c>
      <c r="D81" s="1838" t="s">
        <v>114</v>
      </c>
      <c r="E81" s="1839"/>
      <c r="F81" s="1839"/>
      <c r="G81" s="1839"/>
      <c r="H81" s="1839"/>
      <c r="I81" s="1839"/>
      <c r="J81" s="1839"/>
      <c r="K81" s="1839"/>
      <c r="L81" s="1840"/>
      <c r="M81" s="1372"/>
      <c r="N81" s="1292"/>
      <c r="O81" s="1292"/>
      <c r="P81" s="1292"/>
      <c r="Q81" s="1292"/>
      <c r="R81" s="1292"/>
      <c r="S81" s="1292"/>
      <c r="T81" s="1292"/>
      <c r="U81" s="1868"/>
      <c r="V81" s="1868"/>
      <c r="W81" s="1868"/>
      <c r="X81" s="739"/>
      <c r="Y81" s="739"/>
      <c r="Z81" s="9"/>
    </row>
    <row r="82" spans="1:26" s="2" customFormat="1" ht="19" customHeight="1" x14ac:dyDescent="0.2">
      <c r="A82" s="1112"/>
      <c r="B82" s="1836"/>
      <c r="C82" s="1836"/>
      <c r="D82" s="1838" t="s">
        <v>115</v>
      </c>
      <c r="E82" s="1839"/>
      <c r="F82" s="1839"/>
      <c r="G82" s="1839"/>
      <c r="H82" s="1839"/>
      <c r="I82" s="1839"/>
      <c r="J82" s="1839"/>
      <c r="K82" s="1839"/>
      <c r="L82" s="1840"/>
      <c r="M82" s="1832" t="s">
        <v>4960</v>
      </c>
      <c r="N82" s="1833"/>
      <c r="O82" s="1833"/>
      <c r="P82" s="1833"/>
      <c r="Q82" s="1833"/>
      <c r="R82" s="1833"/>
      <c r="S82" s="1833"/>
      <c r="T82" s="1834"/>
      <c r="U82" s="1868"/>
      <c r="V82" s="1868"/>
      <c r="W82" s="1868"/>
      <c r="X82" s="739"/>
      <c r="Y82" s="739"/>
      <c r="Z82" s="9"/>
    </row>
    <row r="83" spans="1:26" s="2" customFormat="1" ht="19" customHeight="1" x14ac:dyDescent="0.2">
      <c r="A83" s="1097"/>
      <c r="B83" s="1836"/>
      <c r="C83" s="1836"/>
      <c r="D83" s="1838" t="s">
        <v>116</v>
      </c>
      <c r="E83" s="1839"/>
      <c r="F83" s="1839"/>
      <c r="G83" s="1839"/>
      <c r="H83" s="1839"/>
      <c r="I83" s="1839"/>
      <c r="J83" s="1839"/>
      <c r="K83" s="1839"/>
      <c r="L83" s="1840"/>
      <c r="M83" s="1832" t="s">
        <v>4960</v>
      </c>
      <c r="N83" s="1833"/>
      <c r="O83" s="1833"/>
      <c r="P83" s="1833"/>
      <c r="Q83" s="1833"/>
      <c r="R83" s="1833"/>
      <c r="S83" s="1833"/>
      <c r="T83" s="1834"/>
      <c r="U83" s="1868"/>
      <c r="V83" s="1868"/>
      <c r="W83" s="1868"/>
      <c r="X83" s="739"/>
      <c r="Y83" s="739"/>
      <c r="Z83" s="9"/>
    </row>
    <row r="84" spans="1:26" s="2" customFormat="1" ht="19" customHeight="1" x14ac:dyDescent="0.2">
      <c r="A84" s="1097"/>
      <c r="B84" s="1836"/>
      <c r="C84" s="1837"/>
      <c r="D84" s="1838" t="s">
        <v>6923</v>
      </c>
      <c r="E84" s="1839"/>
      <c r="F84" s="1839"/>
      <c r="G84" s="1839"/>
      <c r="H84" s="1839"/>
      <c r="I84" s="1839"/>
      <c r="J84" s="1839"/>
      <c r="K84" s="1839"/>
      <c r="L84" s="1840"/>
      <c r="M84" s="1832" t="s">
        <v>4960</v>
      </c>
      <c r="N84" s="1833"/>
      <c r="O84" s="1833"/>
      <c r="P84" s="1833"/>
      <c r="Q84" s="1833"/>
      <c r="R84" s="1833"/>
      <c r="S84" s="1833"/>
      <c r="T84" s="1834"/>
      <c r="U84" s="1868"/>
      <c r="V84" s="1868"/>
      <c r="W84" s="1868"/>
      <c r="X84" s="739"/>
      <c r="Y84" s="739"/>
      <c r="Z84" s="9"/>
    </row>
    <row r="85" spans="1:26" s="2" customFormat="1" ht="19" customHeight="1" x14ac:dyDescent="0.2">
      <c r="A85" s="1097"/>
      <c r="B85" s="1836"/>
      <c r="C85" s="1835" t="s">
        <v>46</v>
      </c>
      <c r="D85" s="1838" t="s">
        <v>117</v>
      </c>
      <c r="E85" s="1839"/>
      <c r="F85" s="1839"/>
      <c r="G85" s="1839"/>
      <c r="H85" s="1839"/>
      <c r="I85" s="1839"/>
      <c r="J85" s="1839"/>
      <c r="K85" s="1839"/>
      <c r="L85" s="1840"/>
      <c r="M85" s="1372"/>
      <c r="N85" s="1292"/>
      <c r="O85" s="1292"/>
      <c r="P85" s="1292"/>
      <c r="Q85" s="1292"/>
      <c r="R85" s="1292"/>
      <c r="S85" s="1292"/>
      <c r="T85" s="1292"/>
      <c r="U85" s="1868"/>
      <c r="V85" s="1868"/>
      <c r="W85" s="1868"/>
      <c r="X85" s="739"/>
      <c r="Y85" s="739"/>
      <c r="Z85" s="9"/>
    </row>
    <row r="86" spans="1:26" s="2" customFormat="1" ht="19" customHeight="1" x14ac:dyDescent="0.2">
      <c r="A86" s="1097"/>
      <c r="B86" s="1836"/>
      <c r="C86" s="1836"/>
      <c r="D86" s="1838" t="s">
        <v>118</v>
      </c>
      <c r="E86" s="1839"/>
      <c r="F86" s="1839"/>
      <c r="G86" s="1839"/>
      <c r="H86" s="1839"/>
      <c r="I86" s="1839"/>
      <c r="J86" s="1839"/>
      <c r="K86" s="1839"/>
      <c r="L86" s="1840"/>
      <c r="M86" s="1832" t="s">
        <v>4960</v>
      </c>
      <c r="N86" s="1833"/>
      <c r="O86" s="1833"/>
      <c r="P86" s="1833"/>
      <c r="Q86" s="1833"/>
      <c r="R86" s="1833"/>
      <c r="S86" s="1833"/>
      <c r="T86" s="1834"/>
      <c r="U86" s="1200"/>
      <c r="V86" s="1200"/>
      <c r="W86" s="1200"/>
      <c r="X86" s="38"/>
      <c r="Y86" s="38"/>
      <c r="Z86" s="9"/>
    </row>
    <row r="87" spans="1:26" s="2" customFormat="1" ht="19" customHeight="1" x14ac:dyDescent="0.2">
      <c r="A87" s="1097"/>
      <c r="B87" s="1836"/>
      <c r="C87" s="1837"/>
      <c r="D87" s="1838" t="s">
        <v>119</v>
      </c>
      <c r="E87" s="1839"/>
      <c r="F87" s="1839"/>
      <c r="G87" s="1839"/>
      <c r="H87" s="1839"/>
      <c r="I87" s="1839"/>
      <c r="J87" s="1839"/>
      <c r="K87" s="1839"/>
      <c r="L87" s="1840"/>
      <c r="M87" s="1832" t="s">
        <v>4960</v>
      </c>
      <c r="N87" s="1833"/>
      <c r="O87" s="1833"/>
      <c r="P87" s="1833"/>
      <c r="Q87" s="1833"/>
      <c r="R87" s="1833"/>
      <c r="S87" s="1833"/>
      <c r="T87" s="1834"/>
      <c r="U87" s="1200"/>
      <c r="V87" s="1200"/>
      <c r="W87" s="1200"/>
      <c r="X87" s="38"/>
      <c r="Y87" s="38"/>
      <c r="Z87" s="9"/>
    </row>
    <row r="88" spans="1:26" s="2" customFormat="1" ht="19" customHeight="1" x14ac:dyDescent="0.2">
      <c r="A88" s="1189"/>
      <c r="B88" s="1837"/>
      <c r="C88" s="1295" t="s">
        <v>120</v>
      </c>
      <c r="D88" s="1838" t="s">
        <v>121</v>
      </c>
      <c r="E88" s="1839"/>
      <c r="F88" s="1839"/>
      <c r="G88" s="1839"/>
      <c r="H88" s="1839"/>
      <c r="I88" s="1839"/>
      <c r="J88" s="1839"/>
      <c r="K88" s="1839"/>
      <c r="L88" s="1840"/>
      <c r="M88" s="1832" t="s">
        <v>4961</v>
      </c>
      <c r="N88" s="1833"/>
      <c r="O88" s="1833"/>
      <c r="P88" s="1833"/>
      <c r="Q88" s="1833"/>
      <c r="R88" s="1833"/>
      <c r="S88" s="1833"/>
      <c r="T88" s="1834"/>
      <c r="U88" s="1200"/>
      <c r="V88" s="1200"/>
      <c r="W88" s="1200"/>
      <c r="X88" s="38"/>
      <c r="Y88" s="38"/>
      <c r="Z88" s="9"/>
    </row>
    <row r="89" spans="1:26" s="2" customFormat="1" ht="19" customHeight="1" x14ac:dyDescent="0.2">
      <c r="A89" s="1097"/>
      <c r="B89" s="1916" t="s">
        <v>122</v>
      </c>
      <c r="C89" s="1917"/>
      <c r="D89" s="1917"/>
      <c r="E89" s="1917"/>
      <c r="F89" s="1917"/>
      <c r="G89" s="1917"/>
      <c r="H89" s="1917"/>
      <c r="I89" s="1917"/>
      <c r="J89" s="1917"/>
      <c r="K89" s="1917"/>
      <c r="L89" s="1918"/>
      <c r="M89" s="1372"/>
      <c r="N89" s="1293" t="str">
        <f t="shared" ref="N89" si="4">IF(M89="○","","※必ず選択してください。")</f>
        <v>※必ず選択してください。</v>
      </c>
      <c r="O89" s="1292"/>
      <c r="P89" s="1292"/>
      <c r="Q89" s="1292"/>
      <c r="R89" s="1292"/>
      <c r="S89" s="1292"/>
      <c r="T89" s="1292"/>
      <c r="U89" s="1292"/>
      <c r="V89" s="1292"/>
      <c r="W89" s="1292"/>
      <c r="X89" s="537"/>
      <c r="Y89" s="9"/>
      <c r="Z89" s="9"/>
    </row>
    <row r="90" spans="1:26" s="49" customFormat="1" ht="27" customHeight="1" x14ac:dyDescent="0.55000000000000004">
      <c r="A90" s="1296"/>
      <c r="B90" s="1297" t="s">
        <v>123</v>
      </c>
      <c r="C90" s="1298"/>
      <c r="D90" s="1298"/>
      <c r="E90" s="1298"/>
      <c r="F90" s="1298"/>
      <c r="G90" s="1298"/>
      <c r="H90" s="1298"/>
      <c r="I90" s="1298"/>
      <c r="J90" s="1298"/>
      <c r="K90" s="1298"/>
      <c r="L90" s="1298"/>
      <c r="M90" s="1298"/>
      <c r="N90" s="1298"/>
      <c r="O90" s="1298"/>
      <c r="P90" s="1298"/>
      <c r="Q90" s="1298"/>
      <c r="R90" s="1298"/>
      <c r="S90" s="1298"/>
      <c r="T90" s="1298"/>
      <c r="U90" s="1298"/>
      <c r="V90" s="1298"/>
      <c r="W90" s="1298"/>
      <c r="X90" s="50"/>
      <c r="Y90" s="51"/>
    </row>
    <row r="91" spans="1:26" s="53" customFormat="1" ht="20.149999999999999" customHeight="1" x14ac:dyDescent="0.2">
      <c r="A91" s="1299"/>
      <c r="B91" s="1300" t="s">
        <v>124</v>
      </c>
      <c r="C91" s="1301"/>
      <c r="D91" s="1301"/>
      <c r="E91" s="1301"/>
      <c r="F91" s="1301"/>
      <c r="G91" s="1301"/>
      <c r="H91" s="1301"/>
      <c r="I91" s="1301"/>
      <c r="J91" s="1301"/>
      <c r="K91" s="1301"/>
      <c r="L91" s="1302"/>
      <c r="M91" s="1302"/>
      <c r="N91" s="1301"/>
      <c r="O91" s="1303"/>
      <c r="P91" s="1301"/>
      <c r="Q91" s="1304"/>
      <c r="R91" s="1301"/>
      <c r="S91" s="1304"/>
      <c r="T91" s="1301"/>
      <c r="U91" s="1304"/>
      <c r="V91" s="1301"/>
      <c r="W91" s="1304"/>
      <c r="X91" s="654"/>
      <c r="Y91" s="52"/>
    </row>
    <row r="92" spans="1:26" s="53" customFormat="1" ht="20.149999999999999" customHeight="1" x14ac:dyDescent="0.2">
      <c r="A92" s="1299"/>
      <c r="B92" s="1372"/>
      <c r="C92" s="1305" t="s">
        <v>125</v>
      </c>
      <c r="D92" s="1301"/>
      <c r="E92" s="1302"/>
      <c r="F92" s="1301"/>
      <c r="G92" s="1301"/>
      <c r="H92" s="1301"/>
      <c r="I92" s="1301"/>
      <c r="J92" s="1301"/>
      <c r="K92" s="1301"/>
      <c r="L92" s="1301"/>
      <c r="M92" s="1372"/>
      <c r="N92" s="1305" t="s">
        <v>126</v>
      </c>
      <c r="O92" s="1304"/>
      <c r="P92" s="1304"/>
      <c r="Q92" s="1304"/>
      <c r="R92" s="1304"/>
      <c r="S92" s="1304"/>
      <c r="T92" s="1304"/>
      <c r="U92" s="1304"/>
      <c r="V92" s="1304"/>
      <c r="W92" s="1302"/>
      <c r="X92" s="42"/>
      <c r="Y92" s="52"/>
      <c r="Z92" s="1399"/>
    </row>
    <row r="93" spans="1:26" s="53" customFormat="1" ht="20.149999999999999" customHeight="1" x14ac:dyDescent="0.2">
      <c r="A93" s="1299"/>
      <c r="B93" s="1372"/>
      <c r="C93" s="1305" t="s">
        <v>127</v>
      </c>
      <c r="D93" s="1301"/>
      <c r="E93" s="1302"/>
      <c r="F93" s="1301"/>
      <c r="G93" s="1301"/>
      <c r="H93" s="1301"/>
      <c r="I93" s="1301"/>
      <c r="J93" s="1301"/>
      <c r="K93" s="1301"/>
      <c r="L93" s="1301"/>
      <c r="M93" s="1372"/>
      <c r="N93" s="2080" t="s">
        <v>128</v>
      </c>
      <c r="O93" s="2081"/>
      <c r="P93" s="2081"/>
      <c r="Q93" s="2081"/>
      <c r="R93" s="2081"/>
      <c r="S93" s="2081"/>
      <c r="T93" s="2081"/>
      <c r="U93" s="2081"/>
      <c r="V93" s="2081"/>
      <c r="W93" s="2081"/>
      <c r="X93" s="657"/>
      <c r="Y93" s="52"/>
    </row>
    <row r="94" spans="1:26" s="53" customFormat="1" ht="20.149999999999999" customHeight="1" x14ac:dyDescent="0.2">
      <c r="A94" s="1299"/>
      <c r="B94" s="1372"/>
      <c r="C94" s="1305" t="s">
        <v>413</v>
      </c>
      <c r="D94" s="1301"/>
      <c r="E94" s="1302"/>
      <c r="F94" s="1301"/>
      <c r="G94" s="1301"/>
      <c r="H94" s="1301"/>
      <c r="I94" s="1301"/>
      <c r="J94" s="1301"/>
      <c r="K94" s="1301"/>
      <c r="L94" s="1301"/>
      <c r="M94" s="1372"/>
      <c r="N94" s="1305" t="s">
        <v>129</v>
      </c>
      <c r="O94" s="1304"/>
      <c r="P94" s="1302"/>
      <c r="Q94" s="2071"/>
      <c r="R94" s="2072"/>
      <c r="S94" s="2072"/>
      <c r="T94" s="2072"/>
      <c r="U94" s="2072"/>
      <c r="V94" s="2073"/>
      <c r="W94" s="1302"/>
      <c r="X94" s="42"/>
      <c r="Y94" s="52"/>
    </row>
    <row r="95" spans="1:26" s="53" customFormat="1" ht="20.149999999999999" customHeight="1" x14ac:dyDescent="0.2">
      <c r="A95" s="1299"/>
      <c r="B95" s="1306" t="s">
        <v>436</v>
      </c>
      <c r="C95" s="1301"/>
      <c r="D95" s="1301"/>
      <c r="E95" s="1301"/>
      <c r="F95" s="1301"/>
      <c r="G95" s="1301"/>
      <c r="H95" s="1301"/>
      <c r="I95" s="1301"/>
      <c r="J95" s="1301"/>
      <c r="K95" s="1301"/>
      <c r="L95" s="1302"/>
      <c r="M95" s="1307"/>
      <c r="N95" s="1303"/>
      <c r="O95" s="1301"/>
      <c r="P95" s="1304"/>
      <c r="Q95" s="1301"/>
      <c r="R95" s="1304"/>
      <c r="S95" s="1301"/>
      <c r="T95" s="1304"/>
      <c r="U95" s="1301"/>
      <c r="V95" s="1304"/>
      <c r="W95" s="1302"/>
      <c r="X95" s="42"/>
      <c r="Y95" s="52"/>
    </row>
    <row r="96" spans="1:26" s="53" customFormat="1" ht="20.149999999999999" customHeight="1" x14ac:dyDescent="0.2">
      <c r="A96" s="1299"/>
      <c r="B96" s="1372"/>
      <c r="C96" s="1305" t="s">
        <v>130</v>
      </c>
      <c r="D96" s="1302"/>
      <c r="E96" s="1301"/>
      <c r="F96" s="1301"/>
      <c r="G96" s="1301"/>
      <c r="H96" s="1301"/>
      <c r="I96" s="1301"/>
      <c r="J96" s="1301"/>
      <c r="K96" s="1301"/>
      <c r="L96" s="1301"/>
      <c r="M96" s="1372"/>
      <c r="N96" s="1305" t="s">
        <v>131</v>
      </c>
      <c r="O96" s="1304"/>
      <c r="P96" s="1304"/>
      <c r="Q96" s="1304"/>
      <c r="R96" s="1304"/>
      <c r="S96" s="1304"/>
      <c r="T96" s="1304"/>
      <c r="U96" s="1304"/>
      <c r="V96" s="1304"/>
      <c r="W96" s="1302"/>
      <c r="X96" s="42"/>
      <c r="Y96" s="52"/>
    </row>
    <row r="97" spans="1:26" s="53" customFormat="1" ht="20.149999999999999" customHeight="1" x14ac:dyDescent="0.2">
      <c r="A97" s="1299"/>
      <c r="B97" s="1372"/>
      <c r="C97" s="1305" t="s">
        <v>132</v>
      </c>
      <c r="D97" s="1302"/>
      <c r="E97" s="1301"/>
      <c r="F97" s="1301"/>
      <c r="G97" s="1301"/>
      <c r="H97" s="1301"/>
      <c r="I97" s="1301"/>
      <c r="J97" s="1301"/>
      <c r="K97" s="1301"/>
      <c r="L97" s="1301"/>
      <c r="M97" s="1372"/>
      <c r="N97" s="1305" t="s">
        <v>133</v>
      </c>
      <c r="O97" s="1304"/>
      <c r="P97" s="1302"/>
      <c r="Q97" s="2071"/>
      <c r="R97" s="2072"/>
      <c r="S97" s="2072"/>
      <c r="T97" s="2072"/>
      <c r="U97" s="2072"/>
      <c r="V97" s="2073"/>
      <c r="W97" s="1302"/>
      <c r="X97" s="42"/>
      <c r="Y97" s="52"/>
    </row>
    <row r="98" spans="1:26" s="53" customFormat="1" ht="20.149999999999999" customHeight="1" x14ac:dyDescent="0.2">
      <c r="A98" s="1299"/>
      <c r="B98" s="1372"/>
      <c r="C98" s="1305" t="s">
        <v>134</v>
      </c>
      <c r="D98" s="1302"/>
      <c r="E98" s="1301"/>
      <c r="F98" s="1301"/>
      <c r="G98" s="1301"/>
      <c r="H98" s="1301"/>
      <c r="I98" s="1301"/>
      <c r="J98" s="1301"/>
      <c r="K98" s="1301"/>
      <c r="L98" s="1301"/>
      <c r="M98" s="1302"/>
      <c r="N98" s="1308"/>
      <c r="O98" s="1301" t="s">
        <v>135</v>
      </c>
      <c r="P98" s="1304"/>
      <c r="Q98" s="1304"/>
      <c r="R98" s="1304"/>
      <c r="S98" s="1304"/>
      <c r="T98" s="1304"/>
      <c r="U98" s="1304"/>
      <c r="V98" s="1304"/>
      <c r="W98" s="1304"/>
      <c r="X98" s="654"/>
      <c r="Y98" s="52"/>
    </row>
    <row r="99" spans="1:26" s="53" customFormat="1" ht="20.149999999999999" customHeight="1" x14ac:dyDescent="0.2">
      <c r="A99" s="1299"/>
      <c r="B99" s="1306" t="s">
        <v>447</v>
      </c>
      <c r="C99" s="1301"/>
      <c r="D99" s="1301"/>
      <c r="E99" s="1301"/>
      <c r="F99" s="1301"/>
      <c r="G99" s="1301"/>
      <c r="H99" s="1301"/>
      <c r="I99" s="1301"/>
      <c r="J99" s="1301"/>
      <c r="K99" s="1301"/>
      <c r="L99" s="1302"/>
      <c r="M99" s="1302"/>
      <c r="N99" s="1307"/>
      <c r="O99" s="1303"/>
      <c r="P99" s="1301"/>
      <c r="Q99" s="1304"/>
      <c r="R99" s="1301"/>
      <c r="S99" s="1304"/>
      <c r="T99" s="1301"/>
      <c r="U99" s="1304"/>
      <c r="V99" s="1301"/>
      <c r="W99" s="1304"/>
      <c r="X99" s="654"/>
      <c r="Y99" s="52"/>
    </row>
    <row r="100" spans="1:26" s="53" customFormat="1" ht="20.149999999999999" customHeight="1" x14ac:dyDescent="0.2">
      <c r="A100" s="1299"/>
      <c r="B100" s="1372"/>
      <c r="C100" s="1305" t="s">
        <v>136</v>
      </c>
      <c r="D100" s="1302"/>
      <c r="E100" s="1301"/>
      <c r="F100" s="1301"/>
      <c r="G100" s="1301"/>
      <c r="H100" s="1301"/>
      <c r="I100" s="1301"/>
      <c r="J100" s="1301"/>
      <c r="K100" s="1301"/>
      <c r="L100" s="1301"/>
      <c r="M100" s="1372"/>
      <c r="N100" s="1305" t="s">
        <v>137</v>
      </c>
      <c r="O100" s="1301"/>
      <c r="P100" s="1301"/>
      <c r="Q100" s="1301"/>
      <c r="R100" s="1301"/>
      <c r="S100" s="1301"/>
      <c r="T100" s="1301"/>
      <c r="U100" s="1302"/>
      <c r="V100" s="1304"/>
      <c r="W100" s="1302"/>
      <c r="X100" s="42"/>
      <c r="Y100" s="52"/>
    </row>
    <row r="101" spans="1:26" s="53" customFormat="1" ht="20.149999999999999" customHeight="1" x14ac:dyDescent="0.2">
      <c r="A101" s="1299"/>
      <c r="B101" s="1372"/>
      <c r="C101" s="1305" t="s">
        <v>138</v>
      </c>
      <c r="D101" s="1302"/>
      <c r="E101" s="1301"/>
      <c r="F101" s="1301"/>
      <c r="G101" s="1301"/>
      <c r="H101" s="1301"/>
      <c r="I101" s="1301"/>
      <c r="J101" s="1301"/>
      <c r="K101" s="1301"/>
      <c r="L101" s="1301"/>
      <c r="M101" s="1372"/>
      <c r="N101" s="1305" t="s">
        <v>139</v>
      </c>
      <c r="O101" s="1301"/>
      <c r="P101" s="1301"/>
      <c r="Q101" s="1301"/>
      <c r="R101" s="1301"/>
      <c r="S101" s="1301"/>
      <c r="T101" s="1301"/>
      <c r="U101" s="1302"/>
      <c r="V101" s="1304"/>
      <c r="W101" s="1302"/>
      <c r="X101" s="42"/>
      <c r="Y101" s="52"/>
    </row>
    <row r="102" spans="1:26" s="53" customFormat="1" ht="20.149999999999999" customHeight="1" x14ac:dyDescent="0.2">
      <c r="A102" s="1299"/>
      <c r="B102" s="1372"/>
      <c r="C102" s="1305" t="s">
        <v>140</v>
      </c>
      <c r="D102" s="1302"/>
      <c r="E102" s="1301"/>
      <c r="F102" s="1301"/>
      <c r="G102" s="1301"/>
      <c r="H102" s="1301"/>
      <c r="I102" s="1301"/>
      <c r="J102" s="1301"/>
      <c r="K102" s="1301"/>
      <c r="L102" s="1301"/>
      <c r="M102" s="1372"/>
      <c r="N102" s="1305" t="s">
        <v>141</v>
      </c>
      <c r="O102" s="1301"/>
      <c r="P102" s="1302"/>
      <c r="Q102" s="2071"/>
      <c r="R102" s="2072"/>
      <c r="S102" s="2072"/>
      <c r="T102" s="2072"/>
      <c r="U102" s="2072"/>
      <c r="V102" s="2073"/>
      <c r="W102" s="1302"/>
      <c r="X102" s="42"/>
      <c r="Y102" s="52"/>
    </row>
    <row r="103" spans="1:26" s="53" customFormat="1" ht="20.149999999999999" customHeight="1" x14ac:dyDescent="0.2">
      <c r="A103" s="1299"/>
      <c r="B103" s="1372"/>
      <c r="C103" s="1305" t="s">
        <v>142</v>
      </c>
      <c r="D103" s="1302"/>
      <c r="E103" s="1302"/>
      <c r="F103" s="1302"/>
      <c r="G103" s="1302"/>
      <c r="H103" s="1302"/>
      <c r="I103" s="1302"/>
      <c r="J103" s="1302"/>
      <c r="K103" s="1302"/>
      <c r="L103" s="1302"/>
      <c r="M103" s="1308"/>
      <c r="N103" s="1309" t="s">
        <v>135</v>
      </c>
      <c r="O103" s="1304"/>
      <c r="P103" s="1302"/>
      <c r="Q103" s="1302"/>
      <c r="R103" s="1302"/>
      <c r="S103" s="1302"/>
      <c r="T103" s="1302"/>
      <c r="U103" s="1302"/>
      <c r="V103" s="1302"/>
      <c r="W103" s="1302"/>
      <c r="X103" s="42"/>
      <c r="Y103" s="52"/>
    </row>
    <row r="104" spans="1:26" s="53" customFormat="1" ht="20.149999999999999" customHeight="1" x14ac:dyDescent="0.2">
      <c r="A104" s="1299"/>
      <c r="B104" s="2074" t="s">
        <v>448</v>
      </c>
      <c r="C104" s="2074"/>
      <c r="D104" s="2074"/>
      <c r="E104" s="2074"/>
      <c r="F104" s="2074"/>
      <c r="G104" s="2074"/>
      <c r="H104" s="2074"/>
      <c r="I104" s="2074"/>
      <c r="J104" s="2074"/>
      <c r="K104" s="2074"/>
      <c r="L104" s="2074"/>
      <c r="M104" s="2074"/>
      <c r="N104" s="2074"/>
      <c r="O104" s="2074"/>
      <c r="P104" s="2074"/>
      <c r="Q104" s="2074"/>
      <c r="R104" s="2074"/>
      <c r="S104" s="2074"/>
      <c r="T104" s="2074"/>
      <c r="U104" s="2074"/>
      <c r="V104" s="2074"/>
      <c r="W104" s="2074"/>
      <c r="X104" s="661"/>
      <c r="Y104" s="52"/>
    </row>
    <row r="105" spans="1:26" s="53" customFormat="1" ht="20.149999999999999" customHeight="1" x14ac:dyDescent="0.2">
      <c r="A105" s="1299"/>
      <c r="B105" s="1372"/>
      <c r="C105" s="2075" t="s">
        <v>143</v>
      </c>
      <c r="D105" s="2033"/>
      <c r="E105" s="2033"/>
      <c r="F105" s="2033"/>
      <c r="G105" s="2033"/>
      <c r="H105" s="2033"/>
      <c r="I105" s="2033"/>
      <c r="J105" s="2033"/>
      <c r="K105" s="2033"/>
      <c r="L105" s="2034"/>
      <c r="M105" s="1372"/>
      <c r="N105" s="2076" t="s">
        <v>412</v>
      </c>
      <c r="O105" s="1894"/>
      <c r="P105" s="1894"/>
      <c r="Q105" s="1894"/>
      <c r="R105" s="1894"/>
      <c r="S105" s="1894"/>
      <c r="T105" s="1894"/>
      <c r="U105" s="1894"/>
      <c r="V105" s="1894"/>
      <c r="W105" s="1302"/>
      <c r="X105" s="42"/>
      <c r="Y105" s="52"/>
    </row>
    <row r="106" spans="1:26" s="53" customFormat="1" ht="20.149999999999999" customHeight="1" x14ac:dyDescent="0.2">
      <c r="A106" s="1299"/>
      <c r="B106" s="1372"/>
      <c r="C106" s="2077" t="s">
        <v>144</v>
      </c>
      <c r="D106" s="2078"/>
      <c r="E106" s="2078"/>
      <c r="F106" s="2078"/>
      <c r="G106" s="2078"/>
      <c r="H106" s="2078"/>
      <c r="I106" s="2078"/>
      <c r="J106" s="2078"/>
      <c r="K106" s="2078"/>
      <c r="L106" s="2079"/>
      <c r="M106" s="1372"/>
      <c r="N106" s="1310" t="s">
        <v>145</v>
      </c>
      <c r="O106" s="1311"/>
      <c r="P106" s="1312"/>
      <c r="Q106" s="1312"/>
      <c r="R106" s="1312"/>
      <c r="S106" s="1312"/>
      <c r="T106" s="1312"/>
      <c r="U106" s="1312"/>
      <c r="V106" s="1312"/>
      <c r="W106" s="1302"/>
      <c r="X106" s="42"/>
      <c r="Y106" s="52"/>
    </row>
    <row r="107" spans="1:26" s="53" customFormat="1" ht="20.149999999999999" customHeight="1" x14ac:dyDescent="0.2">
      <c r="A107" s="1299"/>
      <c r="B107" s="1372"/>
      <c r="C107" s="2075" t="s">
        <v>146</v>
      </c>
      <c r="D107" s="2033"/>
      <c r="E107" s="2033"/>
      <c r="F107" s="2033"/>
      <c r="G107" s="2033"/>
      <c r="H107" s="2033"/>
      <c r="I107" s="2033"/>
      <c r="J107" s="2033"/>
      <c r="K107" s="2033"/>
      <c r="L107" s="2034"/>
      <c r="M107" s="1372"/>
      <c r="N107" s="1313" t="s">
        <v>147</v>
      </c>
      <c r="O107" s="1301"/>
      <c r="P107" s="1302"/>
      <c r="Q107" s="2071"/>
      <c r="R107" s="2072"/>
      <c r="S107" s="2072"/>
      <c r="T107" s="2072"/>
      <c r="U107" s="2072"/>
      <c r="V107" s="2073"/>
      <c r="W107" s="1302"/>
      <c r="X107" s="42"/>
      <c r="Y107" s="52"/>
    </row>
    <row r="108" spans="1:26" s="53" customFormat="1" ht="21.65" customHeight="1" x14ac:dyDescent="0.2">
      <c r="A108" s="1299"/>
      <c r="B108" s="1372"/>
      <c r="C108" s="2076" t="s">
        <v>411</v>
      </c>
      <c r="D108" s="1894"/>
      <c r="E108" s="1894"/>
      <c r="F108" s="1894"/>
      <c r="G108" s="1894"/>
      <c r="H108" s="1894"/>
      <c r="I108" s="1894"/>
      <c r="J108" s="1894"/>
      <c r="K108" s="1894"/>
      <c r="L108" s="1894"/>
      <c r="M108" s="1302"/>
      <c r="N108" s="1307" t="s">
        <v>135</v>
      </c>
      <c r="O108" s="1304"/>
      <c r="P108" s="1304"/>
      <c r="Q108" s="1304"/>
      <c r="R108" s="1304"/>
      <c r="S108" s="1304"/>
      <c r="T108" s="1304"/>
      <c r="U108" s="1304"/>
      <c r="V108" s="1304"/>
      <c r="W108" s="1304"/>
      <c r="X108" s="654"/>
      <c r="Y108" s="52"/>
    </row>
    <row r="109" spans="1:26" s="53" customFormat="1" ht="12" customHeight="1" x14ac:dyDescent="0.2">
      <c r="A109" s="1299"/>
      <c r="B109" s="1046"/>
      <c r="C109" s="1185"/>
      <c r="D109" s="1157"/>
      <c r="E109" s="1157"/>
      <c r="F109" s="1157"/>
      <c r="G109" s="1157"/>
      <c r="H109" s="1157"/>
      <c r="I109" s="1157"/>
      <c r="J109" s="1157"/>
      <c r="K109" s="1157"/>
      <c r="L109" s="1157"/>
      <c r="M109" s="1157"/>
      <c r="N109" s="1046"/>
      <c r="O109" s="1314"/>
      <c r="P109" s="1314"/>
      <c r="Q109" s="1314"/>
      <c r="R109" s="1314"/>
      <c r="S109" s="1314"/>
      <c r="T109" s="1314"/>
      <c r="U109" s="1314"/>
      <c r="V109" s="1314"/>
      <c r="W109" s="1314"/>
      <c r="X109" s="653"/>
      <c r="Y109" s="52"/>
    </row>
    <row r="110" spans="1:26" ht="19.5" customHeight="1" x14ac:dyDescent="0.6">
      <c r="A110" s="1164" t="s">
        <v>398</v>
      </c>
      <c r="B110" s="1315"/>
      <c r="C110" s="1040"/>
      <c r="D110" s="1040"/>
      <c r="E110" s="1040"/>
      <c r="F110" s="1040"/>
      <c r="G110" s="1040"/>
      <c r="H110" s="1040"/>
      <c r="I110" s="1040"/>
      <c r="J110" s="1040"/>
      <c r="K110" s="1316"/>
      <c r="L110" s="1040"/>
      <c r="M110" s="1040"/>
      <c r="N110" s="1040"/>
      <c r="O110" s="1040"/>
      <c r="P110" s="1040"/>
      <c r="Q110" s="1040"/>
      <c r="R110" s="1040"/>
      <c r="S110" s="1040"/>
      <c r="T110" s="1040"/>
      <c r="U110" s="1040"/>
      <c r="V110" s="1040"/>
      <c r="W110" s="1040"/>
    </row>
    <row r="111" spans="1:26" s="21" customFormat="1" ht="19.5" customHeight="1" x14ac:dyDescent="0.55000000000000004">
      <c r="A111" s="1164" t="s">
        <v>148</v>
      </c>
      <c r="B111" s="1317"/>
      <c r="C111" s="1157"/>
      <c r="D111" s="1157"/>
      <c r="E111" s="1157"/>
      <c r="F111" s="1157"/>
      <c r="G111" s="1157"/>
      <c r="H111" s="1157"/>
      <c r="I111" s="1157"/>
      <c r="J111" s="1157"/>
      <c r="K111" s="1318" t="s">
        <v>4959</v>
      </c>
      <c r="L111" s="1157"/>
      <c r="M111" s="1157"/>
      <c r="N111" s="1157"/>
      <c r="O111" s="1157"/>
      <c r="P111" s="1157"/>
      <c r="Q111" s="1157"/>
      <c r="R111" s="1157"/>
      <c r="S111" s="1157"/>
      <c r="T111" s="1157"/>
      <c r="U111" s="1157"/>
      <c r="V111" s="1157"/>
      <c r="W111" s="1157"/>
    </row>
    <row r="112" spans="1:26" ht="11.5" customHeight="1" x14ac:dyDescent="0.55000000000000004">
      <c r="A112" s="1164"/>
      <c r="B112" s="1898" t="s">
        <v>435</v>
      </c>
      <c r="C112" s="1898"/>
      <c r="D112" s="1898"/>
      <c r="E112" s="1646" t="s">
        <v>100</v>
      </c>
      <c r="F112" s="1741"/>
      <c r="G112" s="1741"/>
      <c r="H112" s="1741"/>
      <c r="I112" s="1741"/>
      <c r="J112" s="1741"/>
      <c r="K112" s="1741"/>
      <c r="L112" s="1741"/>
      <c r="M112" s="1741"/>
      <c r="N112" s="1647"/>
      <c r="O112" s="1913" t="s">
        <v>890</v>
      </c>
      <c r="P112" s="1319"/>
      <c r="Q112" s="1319"/>
      <c r="R112" s="1319"/>
      <c r="S112" s="1319"/>
      <c r="T112" s="1319"/>
      <c r="U112" s="1319"/>
      <c r="V112" s="1319"/>
      <c r="W112" s="1319"/>
      <c r="X112" s="538"/>
      <c r="Y112" s="538"/>
      <c r="Z112" s="538"/>
    </row>
    <row r="113" spans="1:28" s="2" customFormat="1" ht="11.5" customHeight="1" x14ac:dyDescent="0.2">
      <c r="A113" s="1112"/>
      <c r="B113" s="1898"/>
      <c r="C113" s="1898"/>
      <c r="D113" s="1898"/>
      <c r="E113" s="1648"/>
      <c r="F113" s="1871"/>
      <c r="G113" s="1871"/>
      <c r="H113" s="1871"/>
      <c r="I113" s="1871"/>
      <c r="J113" s="1871"/>
      <c r="K113" s="1871"/>
      <c r="L113" s="1871"/>
      <c r="M113" s="1871"/>
      <c r="N113" s="1649"/>
      <c r="O113" s="1913"/>
      <c r="P113" s="1292"/>
      <c r="Q113" s="1292"/>
      <c r="R113" s="1292"/>
      <c r="S113" s="1292"/>
      <c r="T113" s="1292"/>
      <c r="U113" s="1292"/>
      <c r="V113" s="1292"/>
      <c r="W113" s="1292"/>
      <c r="X113" s="537"/>
      <c r="Y113" s="537"/>
      <c r="Z113" s="537"/>
    </row>
    <row r="114" spans="1:28" s="21" customFormat="1" ht="19.5" customHeight="1" x14ac:dyDescent="0.2">
      <c r="A114" s="1192"/>
      <c r="B114" s="1837" t="s">
        <v>149</v>
      </c>
      <c r="C114" s="1903" t="s">
        <v>150</v>
      </c>
      <c r="D114" s="1904"/>
      <c r="E114" s="1916" t="s">
        <v>151</v>
      </c>
      <c r="F114" s="1917"/>
      <c r="G114" s="1917"/>
      <c r="H114" s="1917"/>
      <c r="I114" s="1917"/>
      <c r="J114" s="1917"/>
      <c r="K114" s="1917"/>
      <c r="L114" s="1917"/>
      <c r="M114" s="1917"/>
      <c r="N114" s="1918"/>
      <c r="O114" s="1372"/>
      <c r="P114" s="1869" t="str">
        <f>IF(COUNTIF(O114:O117,"○")=0,"※24～27のうち該当する活動項目を全て選択してください。","")</f>
        <v>※24～27のうち該当する活動項目を全て選択してください。</v>
      </c>
      <c r="Q114" s="1870"/>
      <c r="R114" s="1870"/>
      <c r="S114" s="1870"/>
      <c r="T114" s="1870"/>
      <c r="U114" s="1870"/>
      <c r="V114" s="1870"/>
      <c r="W114" s="1870"/>
      <c r="X114" s="745"/>
      <c r="Y114" s="745"/>
      <c r="Z114" s="745"/>
      <c r="AA114" s="745"/>
      <c r="AB114" s="660"/>
    </row>
    <row r="115" spans="1:28" s="21" customFormat="1" ht="19.5" customHeight="1" x14ac:dyDescent="0.2">
      <c r="A115" s="1192"/>
      <c r="B115" s="1902"/>
      <c r="C115" s="1905"/>
      <c r="D115" s="1906"/>
      <c r="E115" s="1916" t="s">
        <v>152</v>
      </c>
      <c r="F115" s="1917"/>
      <c r="G115" s="1917"/>
      <c r="H115" s="1917"/>
      <c r="I115" s="1917"/>
      <c r="J115" s="1917"/>
      <c r="K115" s="1917"/>
      <c r="L115" s="1917"/>
      <c r="M115" s="1917"/>
      <c r="N115" s="1918"/>
      <c r="O115" s="1372"/>
      <c r="P115" s="1869"/>
      <c r="Q115" s="1870"/>
      <c r="R115" s="1870"/>
      <c r="S115" s="1870"/>
      <c r="T115" s="1870"/>
      <c r="U115" s="1870"/>
      <c r="V115" s="1870"/>
      <c r="W115" s="1870"/>
      <c r="X115" s="745"/>
      <c r="Y115" s="745"/>
      <c r="Z115" s="745"/>
      <c r="AA115" s="745"/>
      <c r="AB115" s="660"/>
    </row>
    <row r="116" spans="1:28" s="21" customFormat="1" ht="19.5" customHeight="1" x14ac:dyDescent="0.2">
      <c r="A116" s="1192"/>
      <c r="B116" s="1902"/>
      <c r="C116" s="1905"/>
      <c r="D116" s="1906"/>
      <c r="E116" s="1916" t="s">
        <v>153</v>
      </c>
      <c r="F116" s="1917"/>
      <c r="G116" s="1917"/>
      <c r="H116" s="1917"/>
      <c r="I116" s="1917"/>
      <c r="J116" s="1917"/>
      <c r="K116" s="1917"/>
      <c r="L116" s="1917"/>
      <c r="M116" s="1917"/>
      <c r="N116" s="1918"/>
      <c r="O116" s="1372"/>
      <c r="P116" s="1869"/>
      <c r="Q116" s="1870"/>
      <c r="R116" s="1870"/>
      <c r="S116" s="1870"/>
      <c r="T116" s="1870"/>
      <c r="U116" s="1870"/>
      <c r="V116" s="1870"/>
      <c r="W116" s="1870"/>
      <c r="X116" s="745"/>
      <c r="Y116" s="745"/>
      <c r="Z116" s="745"/>
      <c r="AA116" s="745"/>
      <c r="AB116" s="660"/>
    </row>
    <row r="117" spans="1:28" s="21" customFormat="1" ht="19.5" customHeight="1" x14ac:dyDescent="0.2">
      <c r="A117" s="1192"/>
      <c r="B117" s="1902"/>
      <c r="C117" s="1905"/>
      <c r="D117" s="1906"/>
      <c r="E117" s="1916" t="s">
        <v>154</v>
      </c>
      <c r="F117" s="1917"/>
      <c r="G117" s="1917"/>
      <c r="H117" s="1917"/>
      <c r="I117" s="1917"/>
      <c r="J117" s="1917"/>
      <c r="K117" s="1917"/>
      <c r="L117" s="1917"/>
      <c r="M117" s="1917"/>
      <c r="N117" s="1918"/>
      <c r="O117" s="1372"/>
      <c r="P117" s="1869"/>
      <c r="Q117" s="1870"/>
      <c r="R117" s="1870"/>
      <c r="S117" s="1870"/>
      <c r="T117" s="1870"/>
      <c r="U117" s="1870"/>
      <c r="V117" s="1870"/>
      <c r="W117" s="1870"/>
      <c r="X117" s="745"/>
      <c r="Y117" s="745"/>
      <c r="Z117" s="745"/>
      <c r="AA117" s="745"/>
      <c r="AB117" s="660"/>
    </row>
    <row r="118" spans="1:28" s="21" customFormat="1" ht="19.5" customHeight="1" x14ac:dyDescent="0.2">
      <c r="A118" s="1192"/>
      <c r="B118" s="1902"/>
      <c r="C118" s="1905"/>
      <c r="D118" s="1906"/>
      <c r="E118" s="1916" t="s">
        <v>155</v>
      </c>
      <c r="F118" s="1917"/>
      <c r="G118" s="1917"/>
      <c r="H118" s="1917"/>
      <c r="I118" s="1917"/>
      <c r="J118" s="1917"/>
      <c r="K118" s="1917"/>
      <c r="L118" s="1917"/>
      <c r="M118" s="1917"/>
      <c r="N118" s="1918"/>
      <c r="O118" s="1372"/>
      <c r="P118" s="1293" t="str">
        <f t="shared" ref="P118" si="5">IF(O118="○","","※必ず選択してください。")</f>
        <v>※必ず選択してください。</v>
      </c>
      <c r="Q118" s="1292"/>
      <c r="R118" s="1292"/>
      <c r="S118" s="1292"/>
      <c r="T118" s="1292"/>
      <c r="U118" s="1292"/>
      <c r="V118" s="1292"/>
      <c r="W118" s="1292"/>
      <c r="X118" s="537"/>
      <c r="Y118" s="537"/>
      <c r="Z118" s="537"/>
    </row>
    <row r="119" spans="1:28" s="53" customFormat="1" ht="19.5" customHeight="1" x14ac:dyDescent="0.2">
      <c r="A119" s="1299"/>
      <c r="B119" s="1902"/>
      <c r="C119" s="1907" t="s">
        <v>105</v>
      </c>
      <c r="D119" s="1908"/>
      <c r="E119" s="2090" t="s">
        <v>156</v>
      </c>
      <c r="F119" s="2091"/>
      <c r="G119" s="2091"/>
      <c r="H119" s="2091"/>
      <c r="I119" s="2091"/>
      <c r="J119" s="2091"/>
      <c r="K119" s="2091"/>
      <c r="L119" s="2091"/>
      <c r="M119" s="2091"/>
      <c r="N119" s="2092"/>
      <c r="O119" s="2103" t="s">
        <v>4779</v>
      </c>
      <c r="P119" s="2104"/>
      <c r="Q119" s="2104"/>
      <c r="R119" s="2104"/>
      <c r="S119" s="2104"/>
      <c r="T119" s="2104"/>
      <c r="U119" s="2104"/>
      <c r="V119" s="2105"/>
      <c r="W119" s="1320"/>
      <c r="X119" s="743"/>
      <c r="Y119" s="743"/>
      <c r="Z119" s="743"/>
    </row>
    <row r="120" spans="1:28" s="21" customFormat="1" ht="19.5" customHeight="1" x14ac:dyDescent="0.2">
      <c r="A120" s="1192"/>
      <c r="B120" s="1902"/>
      <c r="C120" s="1909" t="s">
        <v>157</v>
      </c>
      <c r="D120" s="1910"/>
      <c r="E120" s="1916" t="s">
        <v>158</v>
      </c>
      <c r="F120" s="1917"/>
      <c r="G120" s="1917"/>
      <c r="H120" s="1917"/>
      <c r="I120" s="1917"/>
      <c r="J120" s="1917"/>
      <c r="K120" s="1917"/>
      <c r="L120" s="1917"/>
      <c r="M120" s="1917"/>
      <c r="N120" s="1918"/>
      <c r="O120" s="2103" t="s">
        <v>4962</v>
      </c>
      <c r="P120" s="2104"/>
      <c r="Q120" s="2104"/>
      <c r="R120" s="2104"/>
      <c r="S120" s="2104"/>
      <c r="T120" s="2104"/>
      <c r="U120" s="2104"/>
      <c r="V120" s="2105"/>
      <c r="W120" s="1321"/>
      <c r="X120" s="9"/>
      <c r="Y120" s="9"/>
      <c r="Z120" s="9"/>
    </row>
    <row r="121" spans="1:28" s="21" customFormat="1" ht="19.5" customHeight="1" x14ac:dyDescent="0.2">
      <c r="A121" s="1192"/>
      <c r="B121" s="1902"/>
      <c r="C121" s="1911"/>
      <c r="D121" s="1912"/>
      <c r="E121" s="1916" t="s">
        <v>159</v>
      </c>
      <c r="F121" s="1917"/>
      <c r="G121" s="1917"/>
      <c r="H121" s="1917"/>
      <c r="I121" s="1917"/>
      <c r="J121" s="1917"/>
      <c r="K121" s="1917"/>
      <c r="L121" s="1917"/>
      <c r="M121" s="1917"/>
      <c r="N121" s="1918"/>
      <c r="O121" s="2103" t="s">
        <v>4962</v>
      </c>
      <c r="P121" s="2104"/>
      <c r="Q121" s="2104"/>
      <c r="R121" s="2104"/>
      <c r="S121" s="2104"/>
      <c r="T121" s="2104"/>
      <c r="U121" s="2104"/>
      <c r="V121" s="2105"/>
      <c r="W121" s="1321"/>
      <c r="X121" s="9"/>
      <c r="Y121" s="9"/>
      <c r="Z121" s="9"/>
    </row>
    <row r="122" spans="1:28" s="21" customFormat="1" ht="19.5" customHeight="1" x14ac:dyDescent="0.2">
      <c r="A122" s="1192"/>
      <c r="B122" s="1902"/>
      <c r="C122" s="1911"/>
      <c r="D122" s="1912"/>
      <c r="E122" s="1916" t="s">
        <v>160</v>
      </c>
      <c r="F122" s="1917"/>
      <c r="G122" s="1917"/>
      <c r="H122" s="1917"/>
      <c r="I122" s="1917"/>
      <c r="J122" s="1917"/>
      <c r="K122" s="1917"/>
      <c r="L122" s="1917"/>
      <c r="M122" s="1917"/>
      <c r="N122" s="1918"/>
      <c r="O122" s="2103" t="s">
        <v>4962</v>
      </c>
      <c r="P122" s="2104"/>
      <c r="Q122" s="2104"/>
      <c r="R122" s="2104"/>
      <c r="S122" s="2104"/>
      <c r="T122" s="2104"/>
      <c r="U122" s="2104"/>
      <c r="V122" s="2105"/>
      <c r="W122" s="1321"/>
      <c r="X122" s="9"/>
      <c r="Y122" s="9"/>
      <c r="Z122" s="9"/>
    </row>
    <row r="123" spans="1:28" s="21" customFormat="1" ht="19.5" customHeight="1" x14ac:dyDescent="0.2">
      <c r="A123" s="1192"/>
      <c r="B123" s="1902"/>
      <c r="C123" s="1911"/>
      <c r="D123" s="1912"/>
      <c r="E123" s="1916" t="s">
        <v>161</v>
      </c>
      <c r="F123" s="1917"/>
      <c r="G123" s="1917"/>
      <c r="H123" s="1917"/>
      <c r="I123" s="1917"/>
      <c r="J123" s="1917"/>
      <c r="K123" s="1917"/>
      <c r="L123" s="1917"/>
      <c r="M123" s="1917"/>
      <c r="N123" s="1918"/>
      <c r="O123" s="2103" t="s">
        <v>4962</v>
      </c>
      <c r="P123" s="2104"/>
      <c r="Q123" s="2104"/>
      <c r="R123" s="2104"/>
      <c r="S123" s="2104"/>
      <c r="T123" s="2104"/>
      <c r="U123" s="2104"/>
      <c r="V123" s="2105"/>
      <c r="W123" s="1321"/>
      <c r="X123" s="9"/>
      <c r="Y123" s="9"/>
      <c r="Z123" s="9"/>
    </row>
    <row r="124" spans="1:28" s="21" customFormat="1" ht="19.5" customHeight="1" x14ac:dyDescent="0.2">
      <c r="A124" s="1192"/>
      <c r="B124" s="1835" t="s">
        <v>162</v>
      </c>
      <c r="C124" s="1909" t="s">
        <v>163</v>
      </c>
      <c r="D124" s="1910"/>
      <c r="E124" s="1916" t="s">
        <v>164</v>
      </c>
      <c r="F124" s="1917"/>
      <c r="G124" s="1917"/>
      <c r="H124" s="1917"/>
      <c r="I124" s="1917"/>
      <c r="J124" s="1917"/>
      <c r="K124" s="1917"/>
      <c r="L124" s="1917"/>
      <c r="M124" s="1917"/>
      <c r="N124" s="1918"/>
      <c r="O124" s="1373"/>
      <c r="P124" s="1867" t="str">
        <f>IF(COUNTIF(O124:O128,"○")=0,"※34～38のいずれかを選択してください。","")</f>
        <v>※34～38のいずれかを選択してください。</v>
      </c>
      <c r="Q124" s="1868"/>
      <c r="R124" s="1868"/>
      <c r="S124" s="1868"/>
      <c r="T124" s="1868"/>
      <c r="U124" s="1868"/>
      <c r="V124" s="1868"/>
      <c r="W124" s="1868"/>
      <c r="X124" s="739"/>
      <c r="Y124" s="739"/>
      <c r="Z124" s="739"/>
      <c r="AA124" s="739"/>
      <c r="AB124" s="660"/>
    </row>
    <row r="125" spans="1:28" s="21" customFormat="1" ht="19.5" customHeight="1" x14ac:dyDescent="0.2">
      <c r="A125" s="1192"/>
      <c r="B125" s="1836"/>
      <c r="C125" s="1911"/>
      <c r="D125" s="1912"/>
      <c r="E125" s="2082" t="s">
        <v>165</v>
      </c>
      <c r="F125" s="2083"/>
      <c r="G125" s="2083"/>
      <c r="H125" s="2083"/>
      <c r="I125" s="2083"/>
      <c r="J125" s="2083"/>
      <c r="K125" s="2083"/>
      <c r="L125" s="2083"/>
      <c r="M125" s="2083"/>
      <c r="N125" s="2084"/>
      <c r="O125" s="1372"/>
      <c r="P125" s="1867"/>
      <c r="Q125" s="1868"/>
      <c r="R125" s="1868"/>
      <c r="S125" s="1868"/>
      <c r="T125" s="1868"/>
      <c r="U125" s="1868"/>
      <c r="V125" s="1868"/>
      <c r="W125" s="1868"/>
      <c r="X125" s="739"/>
      <c r="Y125" s="739"/>
      <c r="Z125" s="739"/>
      <c r="AA125" s="739"/>
      <c r="AB125" s="660"/>
    </row>
    <row r="126" spans="1:28" s="21" customFormat="1" ht="19.5" customHeight="1" x14ac:dyDescent="0.2">
      <c r="A126" s="1192"/>
      <c r="B126" s="1836"/>
      <c r="C126" s="1911"/>
      <c r="D126" s="1912"/>
      <c r="E126" s="1916" t="s">
        <v>166</v>
      </c>
      <c r="F126" s="1917"/>
      <c r="G126" s="1917"/>
      <c r="H126" s="1917"/>
      <c r="I126" s="1917"/>
      <c r="J126" s="1917"/>
      <c r="K126" s="1917"/>
      <c r="L126" s="1917"/>
      <c r="M126" s="1917"/>
      <c r="N126" s="1918"/>
      <c r="O126" s="1372"/>
      <c r="P126" s="1867"/>
      <c r="Q126" s="1868"/>
      <c r="R126" s="1868"/>
      <c r="S126" s="1868"/>
      <c r="T126" s="1868"/>
      <c r="U126" s="1868"/>
      <c r="V126" s="1868"/>
      <c r="W126" s="1868"/>
      <c r="X126" s="739"/>
      <c r="Y126" s="739"/>
      <c r="Z126" s="739"/>
      <c r="AA126" s="739"/>
      <c r="AB126" s="660"/>
    </row>
    <row r="127" spans="1:28" s="21" customFormat="1" ht="32.15" customHeight="1" x14ac:dyDescent="0.2">
      <c r="A127" s="1192"/>
      <c r="B127" s="1836"/>
      <c r="C127" s="1911"/>
      <c r="D127" s="1912"/>
      <c r="E127" s="1916" t="s">
        <v>167</v>
      </c>
      <c r="F127" s="1917"/>
      <c r="G127" s="1917"/>
      <c r="H127" s="1917"/>
      <c r="I127" s="1917"/>
      <c r="J127" s="1917"/>
      <c r="K127" s="1917"/>
      <c r="L127" s="1917"/>
      <c r="M127" s="1917"/>
      <c r="N127" s="1918"/>
      <c r="O127" s="1372"/>
      <c r="P127" s="1867"/>
      <c r="Q127" s="1868"/>
      <c r="R127" s="1868"/>
      <c r="S127" s="1868"/>
      <c r="T127" s="1868"/>
      <c r="U127" s="1868"/>
      <c r="V127" s="1868"/>
      <c r="W127" s="1868"/>
      <c r="X127" s="739"/>
      <c r="Y127" s="739"/>
      <c r="Z127" s="739"/>
      <c r="AA127" s="739"/>
      <c r="AB127" s="660"/>
    </row>
    <row r="128" spans="1:28" s="21" customFormat="1" ht="19.5" customHeight="1" x14ac:dyDescent="0.2">
      <c r="A128" s="1192"/>
      <c r="B128" s="1836"/>
      <c r="C128" s="1932"/>
      <c r="D128" s="1933"/>
      <c r="E128" s="1916" t="s">
        <v>168</v>
      </c>
      <c r="F128" s="1917"/>
      <c r="G128" s="1917"/>
      <c r="H128" s="1917"/>
      <c r="I128" s="1917"/>
      <c r="J128" s="1917"/>
      <c r="K128" s="1917"/>
      <c r="L128" s="1917"/>
      <c r="M128" s="1917"/>
      <c r="N128" s="1918"/>
      <c r="O128" s="1372"/>
      <c r="P128" s="1867"/>
      <c r="Q128" s="1868"/>
      <c r="R128" s="1868"/>
      <c r="S128" s="1868"/>
      <c r="T128" s="1868"/>
      <c r="U128" s="1868"/>
      <c r="V128" s="1868"/>
      <c r="W128" s="1868"/>
      <c r="X128" s="739"/>
      <c r="Y128" s="739"/>
      <c r="Z128" s="739"/>
      <c r="AA128" s="739"/>
      <c r="AB128" s="660"/>
    </row>
    <row r="129" spans="1:29" s="21" customFormat="1" ht="42" customHeight="1" x14ac:dyDescent="0.2">
      <c r="A129" s="1192"/>
      <c r="B129" s="1836"/>
      <c r="C129" s="1911" t="s">
        <v>106</v>
      </c>
      <c r="D129" s="1912"/>
      <c r="E129" s="2068"/>
      <c r="F129" s="2069"/>
      <c r="G129" s="2069"/>
      <c r="H129" s="2069"/>
      <c r="I129" s="2069"/>
      <c r="J129" s="2069"/>
      <c r="K129" s="2069"/>
      <c r="L129" s="2069"/>
      <c r="M129" s="2069"/>
      <c r="N129" s="2070"/>
      <c r="O129" s="1372"/>
      <c r="P129" s="1867" t="str">
        <f>IF(COUNTIF(O129:O133,"○")=0,"※実施する活動をプルダウンリストから選択し、○をしてください。","")</f>
        <v>※実施する活動をプルダウンリストから選択し、○をしてください。</v>
      </c>
      <c r="Q129" s="1868"/>
      <c r="R129" s="1868"/>
      <c r="S129" s="1868"/>
      <c r="T129" s="1868"/>
      <c r="U129" s="1868"/>
      <c r="V129" s="1868"/>
      <c r="W129" s="1868"/>
      <c r="X129" s="739"/>
      <c r="Y129" s="739"/>
      <c r="Z129" s="739"/>
      <c r="AA129" s="739"/>
      <c r="AB129" s="658"/>
    </row>
    <row r="130" spans="1:29" s="21" customFormat="1" ht="42" customHeight="1" x14ac:dyDescent="0.2">
      <c r="A130" s="1192"/>
      <c r="B130" s="1836"/>
      <c r="C130" s="1911"/>
      <c r="D130" s="1912"/>
      <c r="E130" s="2068"/>
      <c r="F130" s="2069"/>
      <c r="G130" s="2069"/>
      <c r="H130" s="2069"/>
      <c r="I130" s="2069"/>
      <c r="J130" s="2069"/>
      <c r="K130" s="2069"/>
      <c r="L130" s="2069"/>
      <c r="M130" s="2069"/>
      <c r="N130" s="2070"/>
      <c r="O130" s="1372"/>
      <c r="P130" s="1867"/>
      <c r="Q130" s="1868"/>
      <c r="R130" s="1868"/>
      <c r="S130" s="1868"/>
      <c r="T130" s="1868"/>
      <c r="U130" s="1868"/>
      <c r="V130" s="1868"/>
      <c r="W130" s="1868"/>
      <c r="X130" s="739"/>
      <c r="Y130" s="739"/>
      <c r="Z130" s="739"/>
      <c r="AA130" s="739"/>
      <c r="AB130" s="658"/>
    </row>
    <row r="131" spans="1:29" s="21" customFormat="1" ht="42" customHeight="1" x14ac:dyDescent="0.2">
      <c r="A131" s="1192"/>
      <c r="B131" s="1836"/>
      <c r="C131" s="1911"/>
      <c r="D131" s="1912"/>
      <c r="E131" s="2068"/>
      <c r="F131" s="2069"/>
      <c r="G131" s="2069"/>
      <c r="H131" s="2069"/>
      <c r="I131" s="2069"/>
      <c r="J131" s="2069"/>
      <c r="K131" s="2069"/>
      <c r="L131" s="2069"/>
      <c r="M131" s="2069"/>
      <c r="N131" s="2070"/>
      <c r="O131" s="1372"/>
      <c r="P131" s="1867"/>
      <c r="Q131" s="1868"/>
      <c r="R131" s="1868"/>
      <c r="S131" s="1868"/>
      <c r="T131" s="1868"/>
      <c r="U131" s="1868"/>
      <c r="V131" s="1868"/>
      <c r="W131" s="1868"/>
      <c r="X131" s="739"/>
      <c r="Y131" s="739"/>
      <c r="Z131" s="739"/>
      <c r="AA131" s="739"/>
      <c r="AB131" s="658"/>
    </row>
    <row r="132" spans="1:29" s="21" customFormat="1" ht="42" customHeight="1" x14ac:dyDescent="0.2">
      <c r="A132" s="1192"/>
      <c r="B132" s="1836"/>
      <c r="C132" s="1911"/>
      <c r="D132" s="1912"/>
      <c r="E132" s="2068"/>
      <c r="F132" s="2069"/>
      <c r="G132" s="2069"/>
      <c r="H132" s="2069"/>
      <c r="I132" s="2069"/>
      <c r="J132" s="2069"/>
      <c r="K132" s="2069"/>
      <c r="L132" s="2069"/>
      <c r="M132" s="2069"/>
      <c r="N132" s="2070"/>
      <c r="O132" s="1372"/>
      <c r="P132" s="1867"/>
      <c r="Q132" s="1868"/>
      <c r="R132" s="1868"/>
      <c r="S132" s="1868"/>
      <c r="T132" s="1868"/>
      <c r="U132" s="1868"/>
      <c r="V132" s="1868"/>
      <c r="W132" s="1868"/>
      <c r="X132" s="739"/>
      <c r="Y132" s="739"/>
      <c r="Z132" s="739"/>
      <c r="AA132" s="739"/>
      <c r="AB132" s="658"/>
    </row>
    <row r="133" spans="1:29" s="21" customFormat="1" ht="42" customHeight="1" x14ac:dyDescent="0.2">
      <c r="A133" s="1192"/>
      <c r="B133" s="1836"/>
      <c r="C133" s="1911"/>
      <c r="D133" s="1912"/>
      <c r="E133" s="2068"/>
      <c r="F133" s="2069"/>
      <c r="G133" s="2069"/>
      <c r="H133" s="2069"/>
      <c r="I133" s="2069"/>
      <c r="J133" s="2069"/>
      <c r="K133" s="2069"/>
      <c r="L133" s="2069"/>
      <c r="M133" s="2069"/>
      <c r="N133" s="2070"/>
      <c r="O133" s="1374"/>
      <c r="P133" s="1867"/>
      <c r="Q133" s="1868"/>
      <c r="R133" s="1868"/>
      <c r="S133" s="1868"/>
      <c r="T133" s="1868"/>
      <c r="U133" s="1868"/>
      <c r="V133" s="1868"/>
      <c r="W133" s="1868"/>
      <c r="X133" s="739"/>
      <c r="Y133" s="739"/>
      <c r="Z133" s="739"/>
      <c r="AA133" s="739"/>
      <c r="AB133" s="659"/>
    </row>
    <row r="134" spans="1:29" s="21" customFormat="1" ht="21" customHeight="1" x14ac:dyDescent="0.2">
      <c r="A134" s="1192"/>
      <c r="B134" s="1836"/>
      <c r="C134" s="1932"/>
      <c r="D134" s="1933"/>
      <c r="E134" s="2106" t="s">
        <v>170</v>
      </c>
      <c r="F134" s="2107"/>
      <c r="G134" s="2107"/>
      <c r="H134" s="2107"/>
      <c r="I134" s="2107"/>
      <c r="J134" s="2107"/>
      <c r="K134" s="2107"/>
      <c r="L134" s="2107"/>
      <c r="M134" s="2107"/>
      <c r="N134" s="2107"/>
      <c r="O134" s="2108"/>
      <c r="P134" s="1322"/>
      <c r="Q134" s="1323"/>
      <c r="R134" s="1323"/>
      <c r="S134" s="1323"/>
      <c r="T134" s="1323"/>
      <c r="U134" s="1323"/>
      <c r="V134" s="1323"/>
      <c r="W134" s="1323"/>
      <c r="X134" s="744"/>
      <c r="Y134" s="744"/>
      <c r="Z134" s="744"/>
    </row>
    <row r="135" spans="1:29" s="21" customFormat="1" ht="19.5" customHeight="1" x14ac:dyDescent="0.2">
      <c r="A135" s="1192"/>
      <c r="B135" s="1837"/>
      <c r="C135" s="1934" t="s">
        <v>171</v>
      </c>
      <c r="D135" s="1934"/>
      <c r="E135" s="1916" t="s">
        <v>172</v>
      </c>
      <c r="F135" s="1917"/>
      <c r="G135" s="1917"/>
      <c r="H135" s="1917"/>
      <c r="I135" s="1917"/>
      <c r="J135" s="1917"/>
      <c r="K135" s="1917"/>
      <c r="L135" s="1917"/>
      <c r="M135" s="1917"/>
      <c r="N135" s="1918"/>
      <c r="O135" s="1373"/>
      <c r="P135" s="1293" t="str">
        <f t="shared" ref="P135" si="6">IF(O135="○","","※必ず選択してください。")</f>
        <v>※必ず選択してください。</v>
      </c>
      <c r="Q135" s="1046"/>
      <c r="R135" s="1046"/>
      <c r="S135" s="1046"/>
      <c r="T135" s="1046"/>
      <c r="U135" s="1046"/>
      <c r="V135" s="1046"/>
      <c r="W135" s="1046"/>
      <c r="X135" s="3"/>
      <c r="Y135" s="3"/>
      <c r="Z135" s="3"/>
    </row>
    <row r="136" spans="1:29" s="21" customFormat="1" ht="28" customHeight="1" x14ac:dyDescent="0.6">
      <c r="A136" s="1324" t="s">
        <v>4775</v>
      </c>
      <c r="B136" s="1325"/>
      <c r="C136" s="1192"/>
      <c r="D136" s="1200"/>
      <c r="E136" s="1314"/>
      <c r="F136" s="1314"/>
      <c r="G136" s="1314"/>
      <c r="H136" s="1314"/>
      <c r="I136" s="1314"/>
      <c r="J136" s="1318" t="s">
        <v>4963</v>
      </c>
      <c r="K136" s="1185"/>
      <c r="L136" s="1157"/>
      <c r="M136" s="1157"/>
      <c r="N136" s="1157"/>
      <c r="O136" s="1157"/>
      <c r="P136" s="1157"/>
      <c r="Q136" s="1157"/>
      <c r="R136" s="1157"/>
      <c r="S136" s="1157"/>
      <c r="T136" s="1157"/>
      <c r="U136" s="1157"/>
      <c r="V136" s="1157"/>
      <c r="W136" s="1157"/>
      <c r="Y136" s="45"/>
      <c r="AA136" s="45"/>
      <c r="AB136" s="38"/>
      <c r="AC136" s="38"/>
    </row>
    <row r="137" spans="1:29" ht="11.5" customHeight="1" x14ac:dyDescent="0.2">
      <c r="A137" s="1164"/>
      <c r="B137" s="1898" t="s">
        <v>435</v>
      </c>
      <c r="C137" s="1898"/>
      <c r="D137" s="1642" t="s">
        <v>100</v>
      </c>
      <c r="E137" s="2109"/>
      <c r="F137" s="2109"/>
      <c r="G137" s="2109"/>
      <c r="H137" s="2109"/>
      <c r="I137" s="2109"/>
      <c r="J137" s="2109"/>
      <c r="K137" s="2109"/>
      <c r="L137" s="2109"/>
      <c r="M137" s="2109"/>
      <c r="N137" s="1643"/>
      <c r="O137" s="1913" t="s">
        <v>890</v>
      </c>
      <c r="P137" s="1112"/>
      <c r="Q137" s="1112"/>
      <c r="R137" s="1112"/>
      <c r="S137" s="1112"/>
      <c r="T137" s="1112"/>
      <c r="U137" s="1112"/>
      <c r="V137" s="1112"/>
      <c r="W137" s="1112"/>
      <c r="X137" s="9"/>
      <c r="Y137" s="9"/>
      <c r="Z137" s="9"/>
      <c r="AA137" s="1874"/>
    </row>
    <row r="138" spans="1:29" s="2" customFormat="1" ht="11.5" customHeight="1" x14ac:dyDescent="0.2">
      <c r="A138" s="1112"/>
      <c r="B138" s="1898"/>
      <c r="C138" s="1898"/>
      <c r="D138" s="1644"/>
      <c r="E138" s="2110"/>
      <c r="F138" s="2110"/>
      <c r="G138" s="2110"/>
      <c r="H138" s="2110"/>
      <c r="I138" s="2110"/>
      <c r="J138" s="2110"/>
      <c r="K138" s="2110"/>
      <c r="L138" s="2110"/>
      <c r="M138" s="2110"/>
      <c r="N138" s="1645"/>
      <c r="O138" s="1913"/>
      <c r="P138" s="1046"/>
      <c r="Q138" s="1046"/>
      <c r="R138" s="1046"/>
      <c r="S138" s="1046"/>
      <c r="T138" s="1046"/>
      <c r="U138" s="1046"/>
      <c r="V138" s="1046"/>
      <c r="W138" s="1046"/>
      <c r="X138" s="3"/>
      <c r="Y138" s="3"/>
      <c r="Z138" s="3"/>
      <c r="AA138" s="1874"/>
    </row>
    <row r="139" spans="1:29" s="21" customFormat="1" ht="19.5" customHeight="1" x14ac:dyDescent="0.2">
      <c r="A139" s="1192"/>
      <c r="B139" s="2097" t="s">
        <v>174</v>
      </c>
      <c r="C139" s="2098"/>
      <c r="D139" s="1916" t="s">
        <v>364</v>
      </c>
      <c r="E139" s="1917"/>
      <c r="F139" s="1917"/>
      <c r="G139" s="1917"/>
      <c r="H139" s="1917"/>
      <c r="I139" s="1917"/>
      <c r="J139" s="1917"/>
      <c r="K139" s="1917"/>
      <c r="L139" s="1917"/>
      <c r="M139" s="1917"/>
      <c r="N139" s="1918"/>
      <c r="O139" s="1372"/>
      <c r="P139" s="1046"/>
      <c r="Q139" s="1046"/>
      <c r="R139" s="1046"/>
      <c r="S139" s="1046"/>
      <c r="T139" s="1046"/>
      <c r="U139" s="1046"/>
      <c r="V139" s="1046"/>
      <c r="W139" s="1046"/>
      <c r="X139" s="3"/>
      <c r="Y139" s="3"/>
      <c r="Z139" s="3"/>
      <c r="AA139" s="539"/>
    </row>
    <row r="140" spans="1:29" s="21" customFormat="1" ht="19.5" customHeight="1" x14ac:dyDescent="0.2">
      <c r="A140" s="1192"/>
      <c r="B140" s="2099"/>
      <c r="C140" s="2100"/>
      <c r="D140" s="1916" t="s">
        <v>4645</v>
      </c>
      <c r="E140" s="1917"/>
      <c r="F140" s="1917"/>
      <c r="G140" s="1917"/>
      <c r="H140" s="1917"/>
      <c r="I140" s="1917"/>
      <c r="J140" s="1917"/>
      <c r="K140" s="1917"/>
      <c r="L140" s="1917"/>
      <c r="M140" s="1917"/>
      <c r="N140" s="1918"/>
      <c r="O140" s="1372"/>
      <c r="P140" s="1046"/>
      <c r="Q140" s="1046"/>
      <c r="R140" s="1046"/>
      <c r="S140" s="1046"/>
      <c r="T140" s="1046"/>
      <c r="U140" s="1046"/>
      <c r="V140" s="1046"/>
      <c r="W140" s="1046"/>
      <c r="X140" s="3"/>
      <c r="Y140" s="3"/>
      <c r="Z140" s="3"/>
      <c r="AA140" s="9"/>
    </row>
    <row r="141" spans="1:29" s="21" customFormat="1" ht="19.5" customHeight="1" x14ac:dyDescent="0.2">
      <c r="A141" s="1192"/>
      <c r="B141" s="2099"/>
      <c r="C141" s="2100"/>
      <c r="D141" s="1916" t="s">
        <v>366</v>
      </c>
      <c r="E141" s="1917"/>
      <c r="F141" s="1917"/>
      <c r="G141" s="1917"/>
      <c r="H141" s="1917"/>
      <c r="I141" s="1917"/>
      <c r="J141" s="1917"/>
      <c r="K141" s="1917"/>
      <c r="L141" s="1917"/>
      <c r="M141" s="1917"/>
      <c r="N141" s="1918"/>
      <c r="O141" s="1372"/>
      <c r="P141" s="1046"/>
      <c r="Q141" s="1046"/>
      <c r="R141" s="1046"/>
      <c r="S141" s="1046"/>
      <c r="T141" s="1046"/>
      <c r="U141" s="1046"/>
      <c r="V141" s="1046"/>
      <c r="W141" s="1046"/>
      <c r="X141" s="3"/>
      <c r="Y141" s="3"/>
      <c r="Z141" s="3"/>
      <c r="AA141" s="9"/>
    </row>
    <row r="142" spans="1:29" s="21" customFormat="1" ht="19.5" customHeight="1" x14ac:dyDescent="0.2">
      <c r="A142" s="1192"/>
      <c r="B142" s="2099"/>
      <c r="C142" s="2100"/>
      <c r="D142" s="1916" t="s">
        <v>368</v>
      </c>
      <c r="E142" s="1917"/>
      <c r="F142" s="1917"/>
      <c r="G142" s="1917"/>
      <c r="H142" s="1917"/>
      <c r="I142" s="1917"/>
      <c r="J142" s="1917"/>
      <c r="K142" s="1917"/>
      <c r="L142" s="1917"/>
      <c r="M142" s="1917"/>
      <c r="N142" s="1918"/>
      <c r="O142" s="1372"/>
      <c r="P142" s="1046"/>
      <c r="Q142" s="1046"/>
      <c r="R142" s="1046"/>
      <c r="S142" s="1046"/>
      <c r="T142" s="1046"/>
      <c r="U142" s="1046"/>
      <c r="V142" s="1046"/>
      <c r="W142" s="1046"/>
      <c r="X142" s="3"/>
      <c r="Y142" s="3"/>
      <c r="Z142" s="3"/>
      <c r="AA142" s="9"/>
    </row>
    <row r="143" spans="1:29" s="21" customFormat="1" ht="19.5" customHeight="1" x14ac:dyDescent="0.2">
      <c r="A143" s="1192"/>
      <c r="B143" s="2099"/>
      <c r="C143" s="2100"/>
      <c r="D143" s="1916" t="s">
        <v>370</v>
      </c>
      <c r="E143" s="1917"/>
      <c r="F143" s="1917"/>
      <c r="G143" s="1917"/>
      <c r="H143" s="1917"/>
      <c r="I143" s="1917"/>
      <c r="J143" s="1917"/>
      <c r="K143" s="1917"/>
      <c r="L143" s="1917"/>
      <c r="M143" s="1917"/>
      <c r="N143" s="1918"/>
      <c r="O143" s="1372"/>
      <c r="P143" s="1293" t="str">
        <f>IF(O143="○","下の太枠内も記入してください。","")</f>
        <v/>
      </c>
      <c r="Q143" s="1046"/>
      <c r="R143" s="1046"/>
      <c r="S143" s="1046"/>
      <c r="T143" s="1046"/>
      <c r="U143" s="1046"/>
      <c r="V143" s="1046"/>
      <c r="W143" s="1046"/>
      <c r="X143" s="3"/>
      <c r="Y143" s="3"/>
      <c r="Z143" s="3"/>
      <c r="AA143" s="9"/>
    </row>
    <row r="144" spans="1:29" s="21" customFormat="1" ht="19.5" customHeight="1" x14ac:dyDescent="0.2">
      <c r="A144" s="1192"/>
      <c r="B144" s="2099"/>
      <c r="C144" s="2100"/>
      <c r="D144" s="1916" t="s">
        <v>409</v>
      </c>
      <c r="E144" s="1917"/>
      <c r="F144" s="1917"/>
      <c r="G144" s="1917"/>
      <c r="H144" s="1917"/>
      <c r="I144" s="1917"/>
      <c r="J144" s="1917"/>
      <c r="K144" s="1917"/>
      <c r="L144" s="1917"/>
      <c r="M144" s="1917"/>
      <c r="N144" s="1918"/>
      <c r="O144" s="1372"/>
      <c r="P144" s="1046"/>
      <c r="Q144" s="1046"/>
      <c r="R144" s="1046"/>
      <c r="S144" s="1046"/>
      <c r="T144" s="1046"/>
      <c r="U144" s="1046"/>
      <c r="V144" s="1046"/>
      <c r="W144" s="1046"/>
      <c r="X144" s="3"/>
      <c r="Y144" s="3"/>
      <c r="Z144" s="3"/>
      <c r="AA144" s="9"/>
    </row>
    <row r="145" spans="1:35" s="21" customFormat="1" ht="19.5" customHeight="1" x14ac:dyDescent="0.2">
      <c r="A145" s="1192"/>
      <c r="B145" s="2099"/>
      <c r="C145" s="2100"/>
      <c r="D145" s="1919" t="s">
        <v>372</v>
      </c>
      <c r="E145" s="1920"/>
      <c r="F145" s="1920"/>
      <c r="G145" s="1920"/>
      <c r="H145" s="1920"/>
      <c r="I145" s="1920"/>
      <c r="J145" s="1920"/>
      <c r="K145" s="1920"/>
      <c r="L145" s="1920"/>
      <c r="M145" s="1920"/>
      <c r="N145" s="1921"/>
      <c r="O145" s="1372"/>
      <c r="P145" s="1046"/>
      <c r="Q145" s="1046"/>
      <c r="R145" s="1046"/>
      <c r="S145" s="1046"/>
      <c r="T145" s="1046"/>
      <c r="U145" s="1046"/>
      <c r="V145" s="1046"/>
      <c r="W145" s="1046"/>
      <c r="X145" s="3"/>
      <c r="Y145" s="3"/>
      <c r="Z145" s="3"/>
      <c r="AA145" s="9"/>
    </row>
    <row r="146" spans="1:35" s="21" customFormat="1" ht="19.5" customHeight="1" x14ac:dyDescent="0.2">
      <c r="A146" s="1192"/>
      <c r="B146" s="2099"/>
      <c r="C146" s="2100"/>
      <c r="D146" s="1919" t="s">
        <v>6825</v>
      </c>
      <c r="E146" s="1920"/>
      <c r="F146" s="1920"/>
      <c r="G146" s="1920"/>
      <c r="H146" s="1920"/>
      <c r="I146" s="1920"/>
      <c r="J146" s="1920"/>
      <c r="K146" s="1920"/>
      <c r="L146" s="1920"/>
      <c r="M146" s="1920"/>
      <c r="N146" s="1921"/>
      <c r="O146" s="1374"/>
      <c r="P146" s="1046"/>
      <c r="Q146" s="1046"/>
      <c r="R146" s="1046"/>
      <c r="S146" s="1046"/>
      <c r="T146" s="1046"/>
      <c r="U146" s="1046"/>
      <c r="V146" s="1046"/>
      <c r="W146" s="1046"/>
      <c r="X146" s="579"/>
      <c r="Y146" s="579"/>
      <c r="Z146" s="579"/>
      <c r="AA146" s="9"/>
    </row>
    <row r="147" spans="1:35" s="21" customFormat="1" ht="19.5" customHeight="1" x14ac:dyDescent="0.2">
      <c r="A147" s="1192"/>
      <c r="B147" s="2099"/>
      <c r="C147" s="2100"/>
      <c r="D147" s="1919" t="s">
        <v>6826</v>
      </c>
      <c r="E147" s="1920"/>
      <c r="F147" s="1920"/>
      <c r="G147" s="1920"/>
      <c r="H147" s="1920"/>
      <c r="I147" s="1920"/>
      <c r="J147" s="1920"/>
      <c r="K147" s="1920"/>
      <c r="L147" s="1920"/>
      <c r="M147" s="1920"/>
      <c r="N147" s="1921"/>
      <c r="O147" s="1374"/>
      <c r="P147" s="1293" t="str">
        <f>IF(O147="○","下の太枠内も記入してください。","")</f>
        <v/>
      </c>
      <c r="Q147" s="1046"/>
      <c r="R147" s="1046"/>
      <c r="S147" s="1046"/>
      <c r="T147" s="1046"/>
      <c r="U147" s="1046"/>
      <c r="V147" s="1046"/>
      <c r="W147" s="1046"/>
      <c r="X147" s="579"/>
      <c r="Y147" s="579"/>
      <c r="Z147" s="579"/>
      <c r="AA147" s="9"/>
    </row>
    <row r="148" spans="1:35" s="21" customFormat="1" ht="19.5" customHeight="1" x14ac:dyDescent="0.2">
      <c r="A148" s="1192"/>
      <c r="B148" s="2099"/>
      <c r="C148" s="2100"/>
      <c r="D148" s="1916" t="s">
        <v>374</v>
      </c>
      <c r="E148" s="1917"/>
      <c r="F148" s="1917"/>
      <c r="G148" s="1917"/>
      <c r="H148" s="1917"/>
      <c r="I148" s="1917"/>
      <c r="J148" s="1917"/>
      <c r="K148" s="1917"/>
      <c r="L148" s="1917"/>
      <c r="M148" s="1917"/>
      <c r="N148" s="1918"/>
      <c r="O148" s="1374"/>
      <c r="P148" s="1293" t="str">
        <f>IF(O148="○","下の太枠内も記入してください。","")</f>
        <v/>
      </c>
      <c r="Q148" s="1046"/>
      <c r="R148" s="1046"/>
      <c r="S148" s="1046"/>
      <c r="T148" s="1046"/>
      <c r="U148" s="1046"/>
      <c r="V148" s="1046"/>
      <c r="W148" s="1046"/>
      <c r="X148" s="3"/>
      <c r="Y148" s="3"/>
      <c r="Z148" s="3"/>
      <c r="AA148" s="9"/>
    </row>
    <row r="149" spans="1:35" s="21" customFormat="1" ht="15.75" customHeight="1" x14ac:dyDescent="0.2">
      <c r="A149" s="1192"/>
      <c r="B149" s="2099"/>
      <c r="C149" s="2100"/>
      <c r="D149" s="2085" t="s">
        <v>170</v>
      </c>
      <c r="E149" s="2085"/>
      <c r="F149" s="2085"/>
      <c r="G149" s="2085"/>
      <c r="H149" s="2085"/>
      <c r="I149" s="2085"/>
      <c r="J149" s="2085"/>
      <c r="K149" s="2085"/>
      <c r="L149" s="2085"/>
      <c r="M149" s="2085"/>
      <c r="N149" s="2085"/>
      <c r="O149" s="2086"/>
      <c r="P149" s="1046"/>
      <c r="Q149" s="1046"/>
      <c r="R149" s="1046"/>
      <c r="S149" s="1046"/>
      <c r="T149" s="1046"/>
      <c r="U149" s="1046"/>
      <c r="V149" s="1046"/>
      <c r="W149" s="1046"/>
      <c r="X149" s="740"/>
      <c r="Y149" s="740"/>
      <c r="Z149" s="740"/>
      <c r="AA149" s="9"/>
    </row>
    <row r="150" spans="1:35" s="21" customFormat="1" ht="19.5" customHeight="1" x14ac:dyDescent="0.2">
      <c r="A150" s="1192"/>
      <c r="B150" s="2101"/>
      <c r="C150" s="2102"/>
      <c r="D150" s="2087" t="s">
        <v>4964</v>
      </c>
      <c r="E150" s="2088"/>
      <c r="F150" s="2088"/>
      <c r="G150" s="2088"/>
      <c r="H150" s="2088"/>
      <c r="I150" s="2088"/>
      <c r="J150" s="2088"/>
      <c r="K150" s="2088"/>
      <c r="L150" s="2088"/>
      <c r="M150" s="2088"/>
      <c r="N150" s="2089"/>
      <c r="O150" s="1373"/>
      <c r="P150" s="1293" t="str">
        <f>IF(AND(O150="",COUNTIF(O139:O148,"○")),"※必ず選択してください。","")</f>
        <v/>
      </c>
      <c r="Q150" s="1046"/>
      <c r="R150" s="1046"/>
      <c r="S150" s="1046"/>
      <c r="T150" s="1046"/>
      <c r="U150" s="1046"/>
      <c r="V150" s="1046"/>
      <c r="W150" s="1046"/>
      <c r="X150" s="3"/>
      <c r="Y150" s="3"/>
      <c r="Z150" s="3"/>
      <c r="AA150" s="9"/>
    </row>
    <row r="151" spans="1:35" s="21" customFormat="1" ht="53.15" customHeight="1" thickBot="1" x14ac:dyDescent="0.25">
      <c r="A151" s="1192"/>
      <c r="B151" s="1860" t="s">
        <v>6863</v>
      </c>
      <c r="C151" s="1860"/>
      <c r="D151" s="1860"/>
      <c r="E151" s="1860"/>
      <c r="F151" s="1860"/>
      <c r="G151" s="1860"/>
      <c r="H151" s="1860"/>
      <c r="I151" s="1860"/>
      <c r="J151" s="1860"/>
      <c r="K151" s="1860"/>
      <c r="L151" s="1860"/>
      <c r="M151" s="1860"/>
      <c r="N151" s="1860"/>
      <c r="O151" s="1860"/>
      <c r="P151" s="1860"/>
      <c r="Q151" s="1860"/>
      <c r="R151" s="1860"/>
      <c r="S151" s="1860"/>
      <c r="T151" s="1860"/>
      <c r="U151" s="1860"/>
      <c r="V151" s="1860"/>
      <c r="W151" s="1860"/>
      <c r="X151" s="651"/>
    </row>
    <row r="152" spans="1:35" s="49" customFormat="1" ht="55.5" customHeight="1" x14ac:dyDescent="0.55000000000000004">
      <c r="A152" s="1326"/>
      <c r="B152" s="1861" t="s">
        <v>4965</v>
      </c>
      <c r="C152" s="1861"/>
      <c r="D152" s="1861"/>
      <c r="E152" s="1861"/>
      <c r="F152" s="1861"/>
      <c r="G152" s="1861"/>
      <c r="H152" s="1861"/>
      <c r="I152" s="1861"/>
      <c r="J152" s="1861"/>
      <c r="K152" s="1861"/>
      <c r="L152" s="1861"/>
      <c r="M152" s="1861"/>
      <c r="N152" s="1861"/>
      <c r="O152" s="1861"/>
      <c r="P152" s="1861"/>
      <c r="Q152" s="1861"/>
      <c r="R152" s="1861"/>
      <c r="S152" s="1861"/>
      <c r="T152" s="1861"/>
      <c r="U152" s="1861"/>
      <c r="V152" s="1861"/>
      <c r="W152" s="1327"/>
      <c r="X152" s="662"/>
    </row>
    <row r="153" spans="1:35" s="54" customFormat="1" ht="20.149999999999999" customHeight="1" x14ac:dyDescent="0.2">
      <c r="A153" s="1328"/>
      <c r="B153" s="1862" t="s">
        <v>4966</v>
      </c>
      <c r="C153" s="1862"/>
      <c r="D153" s="1862"/>
      <c r="E153" s="1862"/>
      <c r="F153" s="1862"/>
      <c r="G153" s="1863"/>
      <c r="H153" s="1375"/>
      <c r="I153" s="1864" t="s">
        <v>4818</v>
      </c>
      <c r="J153" s="1865"/>
      <c r="K153" s="1865"/>
      <c r="L153" s="1865"/>
      <c r="M153" s="1865"/>
      <c r="N153" s="1865"/>
      <c r="O153" s="1865"/>
      <c r="P153" s="1866"/>
      <c r="Q153" s="1935"/>
      <c r="R153" s="1935"/>
      <c r="S153" s="1935"/>
      <c r="T153" s="1935"/>
      <c r="U153" s="1935"/>
      <c r="V153" s="1935"/>
      <c r="W153" s="1329"/>
      <c r="X153" s="55"/>
      <c r="Z153" s="892"/>
      <c r="AA153" s="38"/>
    </row>
    <row r="154" spans="1:35" s="54" customFormat="1" ht="20.149999999999999" customHeight="1" x14ac:dyDescent="0.55000000000000004">
      <c r="A154" s="1328"/>
      <c r="B154" s="1914" t="s">
        <v>4967</v>
      </c>
      <c r="C154" s="1914"/>
      <c r="D154" s="1914"/>
      <c r="E154" s="1914"/>
      <c r="F154" s="1914"/>
      <c r="G154" s="1915"/>
      <c r="H154" s="1376"/>
      <c r="I154" s="1864" t="s">
        <v>4819</v>
      </c>
      <c r="J154" s="1865"/>
      <c r="K154" s="1865"/>
      <c r="L154" s="1865"/>
      <c r="M154" s="1865"/>
      <c r="N154" s="1865"/>
      <c r="O154" s="1865"/>
      <c r="P154" s="1866"/>
      <c r="Q154" s="1854"/>
      <c r="R154" s="1855"/>
      <c r="S154" s="1855"/>
      <c r="T154" s="1855"/>
      <c r="U154" s="1855"/>
      <c r="V154" s="1856"/>
      <c r="W154" s="1330"/>
      <c r="X154" s="41"/>
      <c r="AD154" s="49"/>
      <c r="AE154" s="49"/>
      <c r="AF154" s="49"/>
      <c r="AG154" s="49"/>
      <c r="AH154" s="49"/>
      <c r="AI154" s="49"/>
    </row>
    <row r="155" spans="1:35" s="54" customFormat="1" ht="7" customHeight="1" thickBot="1" x14ac:dyDescent="0.25">
      <c r="A155" s="1331"/>
      <c r="B155" s="1332"/>
      <c r="C155" s="1940"/>
      <c r="D155" s="1940"/>
      <c r="E155" s="1940"/>
      <c r="F155" s="1940"/>
      <c r="G155" s="1940"/>
      <c r="H155" s="1940"/>
      <c r="I155" s="1940"/>
      <c r="J155" s="1940"/>
      <c r="K155" s="1333"/>
      <c r="L155" s="1333"/>
      <c r="M155" s="1333"/>
      <c r="N155" s="1333"/>
      <c r="O155" s="1333"/>
      <c r="P155" s="1333"/>
      <c r="Q155" s="1333"/>
      <c r="R155" s="1333"/>
      <c r="S155" s="1333"/>
      <c r="T155" s="1333"/>
      <c r="U155" s="1333"/>
      <c r="V155" s="1333"/>
      <c r="W155" s="1334"/>
      <c r="X155" s="55"/>
    </row>
    <row r="156" spans="1:35" s="54" customFormat="1" ht="7" customHeight="1" thickBot="1" x14ac:dyDescent="0.25">
      <c r="A156" s="1335"/>
      <c r="B156" s="1336"/>
      <c r="C156" s="1337"/>
      <c r="D156" s="1337"/>
      <c r="E156" s="1337"/>
      <c r="F156" s="1337"/>
      <c r="G156" s="1337"/>
      <c r="H156" s="1337"/>
      <c r="I156" s="1337"/>
      <c r="J156" s="1337"/>
      <c r="K156" s="1337"/>
      <c r="L156" s="1337"/>
      <c r="M156" s="1337"/>
      <c r="N156" s="1337"/>
      <c r="O156" s="1337"/>
      <c r="P156" s="1337"/>
      <c r="Q156" s="1337"/>
      <c r="R156" s="1337"/>
      <c r="S156" s="1337"/>
      <c r="T156" s="1337"/>
      <c r="U156" s="1337"/>
      <c r="V156" s="1337"/>
      <c r="W156" s="1338"/>
      <c r="X156" s="55"/>
    </row>
    <row r="157" spans="1:35" s="54" customFormat="1" ht="49.5" customHeight="1" x14ac:dyDescent="0.2">
      <c r="A157" s="1339"/>
      <c r="B157" s="1945" t="s">
        <v>6833</v>
      </c>
      <c r="C157" s="1945"/>
      <c r="D157" s="1945"/>
      <c r="E157" s="1945"/>
      <c r="F157" s="1945"/>
      <c r="G157" s="1945"/>
      <c r="H157" s="1945"/>
      <c r="I157" s="1945"/>
      <c r="J157" s="1945"/>
      <c r="K157" s="1945"/>
      <c r="L157" s="1945"/>
      <c r="M157" s="1945"/>
      <c r="N157" s="1945"/>
      <c r="O157" s="1945"/>
      <c r="P157" s="1945"/>
      <c r="Q157" s="1945"/>
      <c r="R157" s="1945"/>
      <c r="S157" s="1945"/>
      <c r="T157" s="1945"/>
      <c r="U157" s="1945"/>
      <c r="V157" s="1945"/>
      <c r="W157" s="1340"/>
      <c r="X157" s="55"/>
    </row>
    <row r="158" spans="1:35" s="54" customFormat="1" ht="16.5" customHeight="1" x14ac:dyDescent="0.2">
      <c r="A158" s="1328"/>
      <c r="B158" s="1341"/>
      <c r="C158" s="1341" t="s">
        <v>4661</v>
      </c>
      <c r="D158" s="1342"/>
      <c r="E158" s="1342"/>
      <c r="F158" s="1342"/>
      <c r="G158" s="1342"/>
      <c r="H158" s="2096">
        <v>0</v>
      </c>
      <c r="I158" s="2096"/>
      <c r="J158" s="1342"/>
      <c r="K158" s="1342"/>
      <c r="L158" s="1342"/>
      <c r="M158" s="1342"/>
      <c r="N158" s="1342"/>
      <c r="O158" s="1342"/>
      <c r="P158" s="1342"/>
      <c r="Q158" s="1342"/>
      <c r="R158" s="1342"/>
      <c r="S158" s="1342"/>
      <c r="T158" s="1342"/>
      <c r="U158" s="1342"/>
      <c r="V158" s="1342"/>
      <c r="W158" s="1329"/>
      <c r="X158" s="55"/>
    </row>
    <row r="159" spans="1:35" s="54" customFormat="1" ht="16.5" customHeight="1" x14ac:dyDescent="0.2">
      <c r="A159" s="1328"/>
      <c r="B159" s="1341"/>
      <c r="C159" s="1341" t="s">
        <v>4662</v>
      </c>
      <c r="D159" s="1342"/>
      <c r="E159" s="1342"/>
      <c r="F159" s="1342"/>
      <c r="G159" s="1342"/>
      <c r="H159" s="2096">
        <v>0</v>
      </c>
      <c r="I159" s="2096"/>
      <c r="J159" s="1342"/>
      <c r="K159" s="1342"/>
      <c r="L159" s="1342"/>
      <c r="M159" s="1342"/>
      <c r="N159" s="1342"/>
      <c r="O159" s="1342"/>
      <c r="P159" s="1342"/>
      <c r="Q159" s="1342"/>
      <c r="R159" s="1342"/>
      <c r="S159" s="1342"/>
      <c r="T159" s="1342"/>
      <c r="U159" s="1342"/>
      <c r="V159" s="1342"/>
      <c r="W159" s="1329"/>
      <c r="X159" s="55"/>
    </row>
    <row r="160" spans="1:35" s="54" customFormat="1" ht="16.5" customHeight="1" x14ac:dyDescent="0.2">
      <c r="A160" s="1328"/>
      <c r="B160" s="1341"/>
      <c r="C160" s="1341" t="s">
        <v>4663</v>
      </c>
      <c r="D160" s="1342"/>
      <c r="E160" s="1342"/>
      <c r="F160" s="1342"/>
      <c r="G160" s="1342"/>
      <c r="H160" s="2096">
        <v>0</v>
      </c>
      <c r="I160" s="2096"/>
      <c r="J160" s="1342"/>
      <c r="K160" s="1342"/>
      <c r="L160" s="1342"/>
      <c r="M160" s="1342"/>
      <c r="N160" s="1342"/>
      <c r="O160" s="1342"/>
      <c r="P160" s="1342"/>
      <c r="Q160" s="1342"/>
      <c r="R160" s="1342"/>
      <c r="S160" s="1342"/>
      <c r="T160" s="1342"/>
      <c r="U160" s="1342"/>
      <c r="V160" s="1342"/>
      <c r="W160" s="1329"/>
      <c r="X160" s="55"/>
    </row>
    <row r="161" spans="1:43" s="54" customFormat="1" ht="16.5" customHeight="1" x14ac:dyDescent="0.2">
      <c r="A161" s="1328"/>
      <c r="B161" s="1341"/>
      <c r="C161" s="1341" t="s">
        <v>4664</v>
      </c>
      <c r="D161" s="1342"/>
      <c r="E161" s="1342"/>
      <c r="F161" s="1342"/>
      <c r="G161" s="1342"/>
      <c r="H161" s="2096">
        <v>0</v>
      </c>
      <c r="I161" s="2096"/>
      <c r="J161" s="1342"/>
      <c r="K161" s="1342"/>
      <c r="L161" s="1342"/>
      <c r="M161" s="1342"/>
      <c r="N161" s="1342"/>
      <c r="O161" s="1342"/>
      <c r="P161" s="1342"/>
      <c r="Q161" s="1342"/>
      <c r="R161" s="1342"/>
      <c r="S161" s="1342"/>
      <c r="T161" s="1342"/>
      <c r="U161" s="1342"/>
      <c r="V161" s="1342"/>
      <c r="W161" s="1329"/>
      <c r="X161" s="55"/>
    </row>
    <row r="162" spans="1:43" s="54" customFormat="1" ht="16.5" customHeight="1" x14ac:dyDescent="0.2">
      <c r="A162" s="1328"/>
      <c r="B162" s="1341"/>
      <c r="C162" s="1341" t="s">
        <v>4665</v>
      </c>
      <c r="D162" s="1342"/>
      <c r="E162" s="1342"/>
      <c r="F162" s="1342"/>
      <c r="G162" s="1342"/>
      <c r="H162" s="2096">
        <v>0</v>
      </c>
      <c r="I162" s="2096"/>
      <c r="J162" s="1342"/>
      <c r="K162" s="1342"/>
      <c r="L162" s="1342"/>
      <c r="M162" s="1342"/>
      <c r="N162" s="1342"/>
      <c r="O162" s="1342"/>
      <c r="P162" s="1342"/>
      <c r="Q162" s="1342"/>
      <c r="R162" s="1391"/>
      <c r="S162" s="1342"/>
      <c r="T162" s="1342"/>
      <c r="U162" s="1342"/>
      <c r="V162" s="1342"/>
      <c r="W162" s="1329"/>
      <c r="X162" s="55"/>
    </row>
    <row r="163" spans="1:43" s="54" customFormat="1" ht="16.5" customHeight="1" x14ac:dyDescent="0.2">
      <c r="A163" s="1328"/>
      <c r="B163" s="1341"/>
      <c r="C163" s="1341" t="s">
        <v>4666</v>
      </c>
      <c r="D163" s="1342"/>
      <c r="E163" s="1342"/>
      <c r="F163" s="1342"/>
      <c r="G163" s="1342"/>
      <c r="H163" s="2096">
        <v>0</v>
      </c>
      <c r="I163" s="2096"/>
      <c r="J163" s="1342"/>
      <c r="K163" s="1342"/>
      <c r="L163" s="1342"/>
      <c r="M163" s="1342"/>
      <c r="N163" s="1342"/>
      <c r="O163" s="1342"/>
      <c r="P163" s="1342"/>
      <c r="Q163" s="1342"/>
      <c r="R163" s="1342"/>
      <c r="S163" s="1342"/>
      <c r="T163" s="1342"/>
      <c r="U163" s="1342"/>
      <c r="V163" s="1342"/>
      <c r="W163" s="1329"/>
      <c r="X163" s="55"/>
    </row>
    <row r="164" spans="1:43" s="54" customFormat="1" ht="7.5" customHeight="1" thickBot="1" x14ac:dyDescent="0.25">
      <c r="A164" s="1331"/>
      <c r="B164" s="1343"/>
      <c r="C164" s="1344"/>
      <c r="D164" s="1344"/>
      <c r="E164" s="1344"/>
      <c r="F164" s="1344"/>
      <c r="G164" s="1344"/>
      <c r="H164" s="1344"/>
      <c r="I164" s="1344"/>
      <c r="J164" s="1344"/>
      <c r="K164" s="1344"/>
      <c r="L164" s="1344"/>
      <c r="M164" s="1344"/>
      <c r="N164" s="1344"/>
      <c r="O164" s="1344"/>
      <c r="P164" s="1344"/>
      <c r="Q164" s="1344"/>
      <c r="R164" s="1344"/>
      <c r="S164" s="1344"/>
      <c r="T164" s="1344"/>
      <c r="U164" s="1344"/>
      <c r="V164" s="1344"/>
      <c r="W164" s="1334"/>
      <c r="X164" s="55"/>
    </row>
    <row r="165" spans="1:43" s="54" customFormat="1" ht="7.5" customHeight="1" thickBot="1" x14ac:dyDescent="0.25">
      <c r="A165" s="1335"/>
      <c r="B165" s="1338"/>
      <c r="C165" s="1345"/>
      <c r="D165" s="1345"/>
      <c r="E165" s="1345"/>
      <c r="F165" s="1345"/>
      <c r="G165" s="1345"/>
      <c r="H165" s="1345"/>
      <c r="I165" s="1345"/>
      <c r="J165" s="1345"/>
      <c r="K165" s="1345"/>
      <c r="L165" s="1345"/>
      <c r="M165" s="1345"/>
      <c r="N165" s="1345"/>
      <c r="O165" s="1345"/>
      <c r="P165" s="1345"/>
      <c r="Q165" s="1345"/>
      <c r="R165" s="1345"/>
      <c r="S165" s="1345"/>
      <c r="T165" s="1345"/>
      <c r="U165" s="1345"/>
      <c r="V165" s="1345"/>
      <c r="W165" s="1338"/>
      <c r="X165" s="55"/>
    </row>
    <row r="166" spans="1:43" s="54" customFormat="1" ht="47.15" customHeight="1" x14ac:dyDescent="0.2">
      <c r="A166" s="1339"/>
      <c r="B166" s="1944" t="s">
        <v>4649</v>
      </c>
      <c r="C166" s="1944"/>
      <c r="D166" s="1944"/>
      <c r="E166" s="1944"/>
      <c r="F166" s="1944"/>
      <c r="G166" s="1944"/>
      <c r="H166" s="1944"/>
      <c r="I166" s="1944"/>
      <c r="J166" s="1944"/>
      <c r="K166" s="1944"/>
      <c r="L166" s="1944"/>
      <c r="M166" s="1944"/>
      <c r="N166" s="1944"/>
      <c r="O166" s="1944"/>
      <c r="P166" s="1944"/>
      <c r="Q166" s="1944"/>
      <c r="R166" s="1944"/>
      <c r="S166" s="1944"/>
      <c r="T166" s="1944"/>
      <c r="U166" s="1944"/>
      <c r="V166" s="1944"/>
      <c r="W166" s="1346"/>
      <c r="X166" s="656"/>
    </row>
    <row r="167" spans="1:43" s="54" customFormat="1" ht="27" customHeight="1" x14ac:dyDescent="0.2">
      <c r="A167" s="1328"/>
      <c r="B167" s="1941"/>
      <c r="C167" s="1942"/>
      <c r="D167" s="1942"/>
      <c r="E167" s="1942"/>
      <c r="F167" s="1942"/>
      <c r="G167" s="1942"/>
      <c r="H167" s="1942"/>
      <c r="I167" s="1942"/>
      <c r="J167" s="1942"/>
      <c r="K167" s="1942"/>
      <c r="L167" s="1942"/>
      <c r="M167" s="1942"/>
      <c r="N167" s="1942"/>
      <c r="O167" s="1942"/>
      <c r="P167" s="1942"/>
      <c r="Q167" s="1942"/>
      <c r="R167" s="1942"/>
      <c r="S167" s="1942"/>
      <c r="T167" s="1942"/>
      <c r="U167" s="1942"/>
      <c r="V167" s="1943"/>
      <c r="W167" s="1347"/>
      <c r="X167" s="656"/>
    </row>
    <row r="168" spans="1:43" s="54" customFormat="1" ht="9" customHeight="1" thickBot="1" x14ac:dyDescent="0.25">
      <c r="A168" s="1331"/>
      <c r="B168" s="1348"/>
      <c r="C168" s="1348"/>
      <c r="D168" s="1348"/>
      <c r="E168" s="1348"/>
      <c r="F168" s="1348"/>
      <c r="G168" s="1348"/>
      <c r="H168" s="1348"/>
      <c r="I168" s="1349"/>
      <c r="J168" s="1350"/>
      <c r="K168" s="1350"/>
      <c r="L168" s="1350"/>
      <c r="M168" s="1350"/>
      <c r="N168" s="1350"/>
      <c r="O168" s="1348"/>
      <c r="P168" s="1348"/>
      <c r="Q168" s="1348"/>
      <c r="R168" s="1348"/>
      <c r="S168" s="1348"/>
      <c r="T168" s="1348"/>
      <c r="U168" s="1348"/>
      <c r="V168" s="1348"/>
      <c r="W168" s="1351"/>
      <c r="X168" s="656"/>
    </row>
    <row r="169" spans="1:43" s="54" customFormat="1" ht="9" customHeight="1" x14ac:dyDescent="0.2">
      <c r="A169" s="1335"/>
      <c r="B169" s="1301"/>
      <c r="C169" s="1301"/>
      <c r="D169" s="1301"/>
      <c r="E169" s="1301"/>
      <c r="F169" s="1301"/>
      <c r="G169" s="1301"/>
      <c r="H169" s="1301"/>
      <c r="I169" s="1202"/>
      <c r="J169" s="1116"/>
      <c r="K169" s="1116"/>
      <c r="L169" s="1116"/>
      <c r="M169" s="1116"/>
      <c r="N169" s="1116"/>
      <c r="O169" s="1301"/>
      <c r="P169" s="1301"/>
      <c r="Q169" s="1301"/>
      <c r="R169" s="1301"/>
      <c r="S169" s="1301"/>
      <c r="T169" s="1301"/>
      <c r="U169" s="1301"/>
      <c r="V169" s="1301"/>
      <c r="W169" s="1202"/>
      <c r="X169" s="656"/>
    </row>
    <row r="170" spans="1:43" s="49" customFormat="1" ht="24.75" customHeight="1" x14ac:dyDescent="0.55000000000000004">
      <c r="A170" s="1352" t="s">
        <v>399</v>
      </c>
      <c r="B170" s="1353"/>
      <c r="C170" s="1353"/>
      <c r="D170" s="1353"/>
      <c r="E170" s="1353"/>
      <c r="F170" s="1353"/>
      <c r="G170" s="1353"/>
      <c r="H170" s="1353"/>
      <c r="I170" s="1353"/>
      <c r="J170" s="1353"/>
      <c r="K170" s="1353"/>
      <c r="L170" s="1353"/>
      <c r="M170" s="1354"/>
      <c r="N170" s="1354"/>
      <c r="O170" s="1354"/>
      <c r="P170" s="1353"/>
      <c r="Q170" s="1353"/>
      <c r="R170" s="1354"/>
      <c r="S170" s="1354"/>
      <c r="T170" s="1353"/>
      <c r="U170" s="1353"/>
      <c r="V170" s="1296"/>
      <c r="W170" s="1296"/>
    </row>
    <row r="171" spans="1:43" s="49" customFormat="1" ht="88" customHeight="1" x14ac:dyDescent="0.55000000000000004">
      <c r="A171" s="1355"/>
      <c r="B171" s="1936" t="s">
        <v>4968</v>
      </c>
      <c r="C171" s="1936"/>
      <c r="D171" s="1936"/>
      <c r="E171" s="1936"/>
      <c r="F171" s="1936"/>
      <c r="G171" s="1936"/>
      <c r="H171" s="1936"/>
      <c r="I171" s="1936"/>
      <c r="J171" s="1936"/>
      <c r="K171" s="1936"/>
      <c r="L171" s="1936"/>
      <c r="M171" s="1936"/>
      <c r="N171" s="1936"/>
      <c r="O171" s="1936"/>
      <c r="P171" s="1936"/>
      <c r="Q171" s="1936"/>
      <c r="R171" s="1936"/>
      <c r="S171" s="1936"/>
      <c r="T171" s="1936"/>
      <c r="U171" s="1936"/>
      <c r="V171" s="1356"/>
      <c r="W171" s="1296"/>
    </row>
    <row r="172" spans="1:43" s="21" customFormat="1" ht="64.5" customHeight="1" x14ac:dyDescent="0.2">
      <c r="A172" s="1357"/>
      <c r="B172" s="1739" t="s">
        <v>175</v>
      </c>
      <c r="C172" s="1885"/>
      <c r="D172" s="1885"/>
      <c r="E172" s="1885"/>
      <c r="F172" s="1885"/>
      <c r="G172" s="1885"/>
      <c r="H172" s="1885"/>
      <c r="I172" s="1885"/>
      <c r="J172" s="1885"/>
      <c r="K172" s="1885"/>
      <c r="L172" s="1885"/>
      <c r="M172" s="1740"/>
      <c r="N172" s="1937" t="s">
        <v>176</v>
      </c>
      <c r="O172" s="1938"/>
      <c r="P172" s="1939"/>
      <c r="Q172" s="1946" t="s">
        <v>4911</v>
      </c>
      <c r="R172" s="1947"/>
      <c r="S172" s="1948"/>
      <c r="T172" s="1358"/>
      <c r="U172" s="1358"/>
      <c r="V172" s="1157"/>
      <c r="W172" s="1157"/>
      <c r="AQ172" s="21" t="str" cm="1">
        <f t="array" ref="AQ172">_xlfn.IFS(OR(B174="水路",B174="農道"),"km",B174="ため池","箇所",B174="","")</f>
        <v/>
      </c>
    </row>
    <row r="173" spans="1:43" s="21" customFormat="1" ht="28.5" customHeight="1" x14ac:dyDescent="0.2">
      <c r="A173" s="1357"/>
      <c r="B173" s="1739" t="s">
        <v>177</v>
      </c>
      <c r="C173" s="1740"/>
      <c r="D173" s="1739" t="s">
        <v>100</v>
      </c>
      <c r="E173" s="1885"/>
      <c r="F173" s="1885"/>
      <c r="G173" s="1740"/>
      <c r="H173" s="1739" t="s">
        <v>178</v>
      </c>
      <c r="I173" s="1885"/>
      <c r="J173" s="1885"/>
      <c r="K173" s="1885"/>
      <c r="L173" s="1885"/>
      <c r="M173" s="1740"/>
      <c r="N173" s="1359"/>
      <c r="O173" s="1360"/>
      <c r="P173" s="1361" t="s">
        <v>4917</v>
      </c>
      <c r="Q173" s="1359"/>
      <c r="R173" s="1360"/>
      <c r="S173" s="1361" t="s">
        <v>4917</v>
      </c>
      <c r="T173" s="1362"/>
      <c r="U173" s="1362"/>
      <c r="V173" s="1157"/>
      <c r="W173" s="1157"/>
    </row>
    <row r="174" spans="1:43" s="21" customFormat="1" ht="30.75" customHeight="1" x14ac:dyDescent="0.2">
      <c r="A174" s="1357"/>
      <c r="B174" s="1872"/>
      <c r="C174" s="1873"/>
      <c r="D174" s="1877"/>
      <c r="E174" s="1878"/>
      <c r="F174" s="1878"/>
      <c r="G174" s="1879"/>
      <c r="H174" s="1877"/>
      <c r="I174" s="1878"/>
      <c r="J174" s="1878"/>
      <c r="K174" s="1878"/>
      <c r="L174" s="1878"/>
      <c r="M174" s="1879"/>
      <c r="N174" s="1850"/>
      <c r="O174" s="1851"/>
      <c r="P174" s="1401" t="str">
        <f t="shared" ref="P174:P177" si="7">IF(OR(B174="農道", B174="水路",B174="鳥獣害対策施設"), "km", IF(B174="ため池", "箇所", ""))</f>
        <v/>
      </c>
      <c r="Q174" s="1850"/>
      <c r="R174" s="1851"/>
      <c r="S174" s="1401" t="str">
        <f>IF(B174="水路","km","")</f>
        <v/>
      </c>
      <c r="T174" s="1363"/>
      <c r="U174" s="1363"/>
      <c r="V174" s="1157"/>
      <c r="W174" s="1157"/>
      <c r="Y174" s="647"/>
      <c r="Z174" s="648"/>
    </row>
    <row r="175" spans="1:43" s="21" customFormat="1" ht="30.75" customHeight="1" x14ac:dyDescent="0.2">
      <c r="A175" s="1357"/>
      <c r="B175" s="1872"/>
      <c r="C175" s="1873"/>
      <c r="D175" s="1877"/>
      <c r="E175" s="1878"/>
      <c r="F175" s="1878"/>
      <c r="G175" s="1879"/>
      <c r="H175" s="1877"/>
      <c r="I175" s="1878"/>
      <c r="J175" s="1878"/>
      <c r="K175" s="1878"/>
      <c r="L175" s="1878"/>
      <c r="M175" s="1879"/>
      <c r="N175" s="1850"/>
      <c r="O175" s="1851"/>
      <c r="P175" s="1401" t="str">
        <f t="shared" si="7"/>
        <v/>
      </c>
      <c r="Q175" s="1850"/>
      <c r="R175" s="1851"/>
      <c r="S175" s="1401" t="str">
        <f>IF(B175="水路","km","")</f>
        <v/>
      </c>
      <c r="T175" s="1363"/>
      <c r="U175" s="1363"/>
      <c r="V175" s="1157"/>
      <c r="W175" s="1157"/>
    </row>
    <row r="176" spans="1:43" s="21" customFormat="1" ht="30.75" customHeight="1" x14ac:dyDescent="0.2">
      <c r="A176" s="1357"/>
      <c r="B176" s="1872"/>
      <c r="C176" s="1873"/>
      <c r="D176" s="1877"/>
      <c r="E176" s="1878"/>
      <c r="F176" s="1878"/>
      <c r="G176" s="1879"/>
      <c r="H176" s="1877"/>
      <c r="I176" s="1878"/>
      <c r="J176" s="1878"/>
      <c r="K176" s="1878"/>
      <c r="L176" s="1878"/>
      <c r="M176" s="1879"/>
      <c r="N176" s="1850"/>
      <c r="O176" s="1851"/>
      <c r="P176" s="1401" t="str">
        <f t="shared" si="7"/>
        <v/>
      </c>
      <c r="Q176" s="1850"/>
      <c r="R176" s="1851"/>
      <c r="S176" s="1401" t="str">
        <f t="shared" ref="S176:S184" si="8">IF(B176="水路","km","")</f>
        <v/>
      </c>
      <c r="T176" s="1363"/>
      <c r="U176" s="1363"/>
      <c r="V176" s="1157"/>
      <c r="W176" s="1157"/>
    </row>
    <row r="177" spans="1:24" s="21" customFormat="1" ht="30.75" customHeight="1" x14ac:dyDescent="0.2">
      <c r="A177" s="1357"/>
      <c r="B177" s="1872"/>
      <c r="C177" s="1873"/>
      <c r="D177" s="1877"/>
      <c r="E177" s="1878"/>
      <c r="F177" s="1878"/>
      <c r="G177" s="1879"/>
      <c r="H177" s="1877"/>
      <c r="I177" s="1878"/>
      <c r="J177" s="1878"/>
      <c r="K177" s="1878"/>
      <c r="L177" s="1878"/>
      <c r="M177" s="1879"/>
      <c r="N177" s="1850"/>
      <c r="O177" s="1851"/>
      <c r="P177" s="1401" t="str">
        <f t="shared" si="7"/>
        <v/>
      </c>
      <c r="Q177" s="1850"/>
      <c r="R177" s="1851"/>
      <c r="S177" s="1401" t="str">
        <f t="shared" si="8"/>
        <v/>
      </c>
      <c r="T177" s="1363"/>
      <c r="U177" s="1363"/>
      <c r="V177" s="1157"/>
      <c r="W177" s="1157"/>
    </row>
    <row r="178" spans="1:24" s="21" customFormat="1" ht="30.75" customHeight="1" x14ac:dyDescent="0.2">
      <c r="A178" s="1357"/>
      <c r="B178" s="1872"/>
      <c r="C178" s="1873"/>
      <c r="D178" s="1877"/>
      <c r="E178" s="1878"/>
      <c r="F178" s="1878"/>
      <c r="G178" s="1879"/>
      <c r="H178" s="1899"/>
      <c r="I178" s="1900"/>
      <c r="J178" s="1900"/>
      <c r="K178" s="1900"/>
      <c r="L178" s="1900"/>
      <c r="M178" s="1901"/>
      <c r="N178" s="1850"/>
      <c r="O178" s="1851"/>
      <c r="P178" s="1401" t="str">
        <f>IF(OR(B178="農道", B178="水路",B178="鳥獣害対策施設"), "km", IF(B178="ため池", "箇所", ""))</f>
        <v/>
      </c>
      <c r="Q178" s="1850"/>
      <c r="R178" s="1851"/>
      <c r="S178" s="1401" t="str">
        <f t="shared" si="8"/>
        <v/>
      </c>
      <c r="T178" s="1363"/>
      <c r="U178" s="1363"/>
      <c r="V178" s="1157"/>
      <c r="W178" s="1157"/>
    </row>
    <row r="179" spans="1:24" s="21" customFormat="1" ht="30.75" customHeight="1" x14ac:dyDescent="0.2">
      <c r="A179" s="1357"/>
      <c r="B179" s="1872"/>
      <c r="C179" s="1873"/>
      <c r="D179" s="1877"/>
      <c r="E179" s="1878"/>
      <c r="F179" s="1878"/>
      <c r="G179" s="1879"/>
      <c r="H179" s="1877"/>
      <c r="I179" s="1878"/>
      <c r="J179" s="1878"/>
      <c r="K179" s="1878"/>
      <c r="L179" s="1878"/>
      <c r="M179" s="1879"/>
      <c r="N179" s="1850"/>
      <c r="O179" s="1851"/>
      <c r="P179" s="1401" t="str">
        <f t="shared" ref="P179:P184" si="9">IF(OR(B179="農道", B179="水路"), "km", IF(B179="ため池", "箇所", ""))</f>
        <v/>
      </c>
      <c r="Q179" s="1850"/>
      <c r="R179" s="1851"/>
      <c r="S179" s="1401" t="str">
        <f t="shared" si="8"/>
        <v/>
      </c>
      <c r="T179" s="1363"/>
      <c r="U179" s="1363"/>
      <c r="V179" s="1157"/>
      <c r="W179" s="1157"/>
    </row>
    <row r="180" spans="1:24" s="21" customFormat="1" ht="30.75" customHeight="1" x14ac:dyDescent="0.2">
      <c r="A180" s="1357"/>
      <c r="B180" s="1872"/>
      <c r="C180" s="1873"/>
      <c r="D180" s="1877"/>
      <c r="E180" s="1878"/>
      <c r="F180" s="1878"/>
      <c r="G180" s="1879"/>
      <c r="H180" s="1877"/>
      <c r="I180" s="1878"/>
      <c r="J180" s="1878"/>
      <c r="K180" s="1878"/>
      <c r="L180" s="1878"/>
      <c r="M180" s="1879"/>
      <c r="N180" s="1852"/>
      <c r="O180" s="1853"/>
      <c r="P180" s="1401" t="str">
        <f t="shared" si="9"/>
        <v/>
      </c>
      <c r="Q180" s="1852"/>
      <c r="R180" s="1853"/>
      <c r="S180" s="1401" t="str">
        <f t="shared" si="8"/>
        <v/>
      </c>
      <c r="T180" s="1363"/>
      <c r="U180" s="1363"/>
      <c r="V180" s="1157"/>
      <c r="W180" s="1157"/>
    </row>
    <row r="181" spans="1:24" s="21" customFormat="1" ht="30.75" customHeight="1" x14ac:dyDescent="0.2">
      <c r="A181" s="1357"/>
      <c r="B181" s="1872"/>
      <c r="C181" s="1873"/>
      <c r="D181" s="1877"/>
      <c r="E181" s="1878"/>
      <c r="F181" s="1878"/>
      <c r="G181" s="1879"/>
      <c r="H181" s="1877"/>
      <c r="I181" s="1878"/>
      <c r="J181" s="1878"/>
      <c r="K181" s="1878"/>
      <c r="L181" s="1878"/>
      <c r="M181" s="1879"/>
      <c r="N181" s="1852"/>
      <c r="O181" s="1853"/>
      <c r="P181" s="1401" t="str">
        <f t="shared" si="9"/>
        <v/>
      </c>
      <c r="Q181" s="1852"/>
      <c r="R181" s="1853"/>
      <c r="S181" s="1401" t="str">
        <f t="shared" si="8"/>
        <v/>
      </c>
      <c r="T181" s="1363"/>
      <c r="U181" s="1363"/>
      <c r="V181" s="1157"/>
      <c r="W181" s="1157"/>
    </row>
    <row r="182" spans="1:24" s="21" customFormat="1" ht="30.75" customHeight="1" x14ac:dyDescent="0.2">
      <c r="A182" s="1357"/>
      <c r="B182" s="1872"/>
      <c r="C182" s="1873"/>
      <c r="D182" s="1877"/>
      <c r="E182" s="1878"/>
      <c r="F182" s="1878"/>
      <c r="G182" s="1879"/>
      <c r="H182" s="1877"/>
      <c r="I182" s="1878"/>
      <c r="J182" s="1878"/>
      <c r="K182" s="1878"/>
      <c r="L182" s="1878"/>
      <c r="M182" s="1879"/>
      <c r="N182" s="1852"/>
      <c r="O182" s="1853"/>
      <c r="P182" s="1401" t="str">
        <f t="shared" si="9"/>
        <v/>
      </c>
      <c r="Q182" s="1852"/>
      <c r="R182" s="1853"/>
      <c r="S182" s="1401" t="str">
        <f t="shared" si="8"/>
        <v/>
      </c>
      <c r="T182" s="1363"/>
      <c r="U182" s="1363"/>
      <c r="V182" s="1157"/>
      <c r="W182" s="1157"/>
    </row>
    <row r="183" spans="1:24" s="21" customFormat="1" ht="25.5" customHeight="1" x14ac:dyDescent="0.2">
      <c r="A183" s="1357"/>
      <c r="B183" s="1872"/>
      <c r="C183" s="1873"/>
      <c r="D183" s="1877"/>
      <c r="E183" s="1878"/>
      <c r="F183" s="1878"/>
      <c r="G183" s="1879"/>
      <c r="H183" s="1877"/>
      <c r="I183" s="1878"/>
      <c r="J183" s="1878"/>
      <c r="K183" s="1878"/>
      <c r="L183" s="1878"/>
      <c r="M183" s="1879"/>
      <c r="N183" s="1852"/>
      <c r="O183" s="1853"/>
      <c r="P183" s="1401" t="str">
        <f t="shared" si="9"/>
        <v/>
      </c>
      <c r="Q183" s="1852"/>
      <c r="R183" s="1853"/>
      <c r="S183" s="1401" t="str">
        <f t="shared" si="8"/>
        <v/>
      </c>
      <c r="T183" s="1363"/>
      <c r="U183" s="1363"/>
      <c r="V183" s="1157"/>
      <c r="W183" s="1157"/>
    </row>
    <row r="184" spans="1:24" s="21" customFormat="1" ht="25.5" customHeight="1" x14ac:dyDescent="0.2">
      <c r="A184" s="1357"/>
      <c r="B184" s="1923"/>
      <c r="C184" s="1924"/>
      <c r="D184" s="1877"/>
      <c r="E184" s="1878"/>
      <c r="F184" s="1878"/>
      <c r="G184" s="1879"/>
      <c r="H184" s="1877"/>
      <c r="I184" s="1878"/>
      <c r="J184" s="1878"/>
      <c r="K184" s="1878"/>
      <c r="L184" s="1878"/>
      <c r="M184" s="1879"/>
      <c r="N184" s="1852"/>
      <c r="O184" s="1853"/>
      <c r="P184" s="1401" t="str">
        <f t="shared" si="9"/>
        <v/>
      </c>
      <c r="Q184" s="1852"/>
      <c r="R184" s="1853"/>
      <c r="S184" s="1401" t="str">
        <f t="shared" si="8"/>
        <v/>
      </c>
      <c r="T184" s="1363"/>
      <c r="U184" s="1363"/>
      <c r="V184" s="1157"/>
      <c r="W184" s="1157"/>
    </row>
    <row r="185" spans="1:24" s="21" customFormat="1" ht="21.75" customHeight="1" x14ac:dyDescent="0.2">
      <c r="A185" s="1157"/>
      <c r="B185" s="1930" t="s">
        <v>170</v>
      </c>
      <c r="C185" s="1931"/>
      <c r="D185" s="1931"/>
      <c r="E185" s="1931"/>
      <c r="F185" s="1931"/>
      <c r="G185" s="1931"/>
      <c r="H185" s="1931"/>
      <c r="I185" s="1931"/>
      <c r="J185" s="1931"/>
      <c r="K185" s="1931"/>
      <c r="L185" s="1931"/>
      <c r="M185" s="1931"/>
      <c r="N185" s="1931"/>
      <c r="O185" s="1931"/>
      <c r="P185" s="1931"/>
      <c r="Q185" s="1931"/>
      <c r="R185" s="1931"/>
      <c r="S185" s="1931"/>
      <c r="T185" s="1046"/>
      <c r="U185" s="1192"/>
      <c r="V185" s="1157"/>
      <c r="W185" s="1157"/>
    </row>
    <row r="186" spans="1:24" s="21" customFormat="1" ht="12.75" customHeight="1" x14ac:dyDescent="0.2">
      <c r="A186" s="1157"/>
      <c r="B186" s="1110"/>
      <c r="C186" s="1110"/>
      <c r="D186" s="1364"/>
      <c r="E186" s="1364"/>
      <c r="F186" s="1364"/>
      <c r="G186" s="1364"/>
      <c r="H186" s="1364"/>
      <c r="I186" s="1364"/>
      <c r="J186" s="1364"/>
      <c r="K186" s="1364"/>
      <c r="L186" s="1364"/>
      <c r="M186" s="1364"/>
      <c r="N186" s="1046"/>
      <c r="O186" s="1046"/>
      <c r="P186" s="1046"/>
      <c r="Q186" s="1046"/>
      <c r="R186" s="1046"/>
      <c r="S186" s="1046"/>
      <c r="T186" s="1046"/>
      <c r="U186" s="1157"/>
      <c r="V186" s="1157"/>
      <c r="W186" s="1157"/>
    </row>
    <row r="187" spans="1:24" s="21" customFormat="1" ht="26.25" customHeight="1" x14ac:dyDescent="0.2">
      <c r="A187" s="1157"/>
      <c r="B187" s="1927" t="s">
        <v>179</v>
      </c>
      <c r="C187" s="1927"/>
      <c r="D187" s="1927"/>
      <c r="E187" s="1927"/>
      <c r="F187" s="1927"/>
      <c r="G187" s="1927"/>
      <c r="H187" s="1365"/>
      <c r="I187" s="1378"/>
      <c r="J187" s="1925" t="s">
        <v>4776</v>
      </c>
      <c r="K187" s="1926"/>
      <c r="L187" s="1926"/>
      <c r="M187" s="1926"/>
      <c r="N187" s="1366"/>
      <c r="O187" s="1367"/>
      <c r="P187" s="1368"/>
      <c r="Q187" s="1368"/>
      <c r="R187" s="1377"/>
      <c r="S187" s="1928" t="s">
        <v>180</v>
      </c>
      <c r="T187" s="1929"/>
      <c r="U187" s="1929"/>
      <c r="V187" s="1929"/>
      <c r="W187" s="1929"/>
      <c r="X187" s="655"/>
    </row>
    <row r="188" spans="1:24" s="21" customFormat="1" ht="40.5" customHeight="1" x14ac:dyDescent="0.2">
      <c r="A188" s="1157"/>
      <c r="B188" s="1922" t="s">
        <v>181</v>
      </c>
      <c r="C188" s="1922"/>
      <c r="D188" s="1922"/>
      <c r="E188" s="1922"/>
      <c r="F188" s="1922"/>
      <c r="G188" s="1922"/>
      <c r="H188" s="1922"/>
      <c r="I188" s="1922"/>
      <c r="J188" s="1922"/>
      <c r="K188" s="1922"/>
      <c r="L188" s="1922"/>
      <c r="M188" s="1922"/>
      <c r="N188" s="1922"/>
      <c r="O188" s="1922"/>
      <c r="P188" s="1922"/>
      <c r="Q188" s="1922"/>
      <c r="R188" s="1922"/>
      <c r="S188" s="1922"/>
      <c r="T188" s="1922"/>
      <c r="U188" s="1922"/>
      <c r="V188" s="1922"/>
      <c r="W188" s="1369"/>
      <c r="X188" s="56"/>
    </row>
    <row r="189" spans="1:24" s="21" customFormat="1" ht="13.5" customHeight="1" x14ac:dyDescent="0.2">
      <c r="B189" s="36"/>
      <c r="C189" s="36"/>
      <c r="D189" s="36"/>
      <c r="E189" s="36"/>
      <c r="F189" s="36"/>
      <c r="G189" s="36"/>
      <c r="H189" s="36"/>
      <c r="I189" s="36"/>
      <c r="J189" s="36"/>
      <c r="K189" s="36"/>
      <c r="L189" s="36"/>
      <c r="M189" s="36"/>
      <c r="N189" s="36"/>
      <c r="O189" s="36"/>
      <c r="P189" s="36"/>
      <c r="Q189" s="36"/>
      <c r="R189" s="36"/>
      <c r="S189" s="36"/>
      <c r="T189" s="36"/>
      <c r="U189" s="36"/>
      <c r="V189" s="36"/>
      <c r="W189" s="56"/>
      <c r="X189" s="56"/>
    </row>
  </sheetData>
  <sheetProtection selectLockedCells="1"/>
  <dataConsolidate/>
  <mergeCells count="364">
    <mergeCell ref="D175:G175"/>
    <mergeCell ref="N47:R47"/>
    <mergeCell ref="H158:I158"/>
    <mergeCell ref="H159:I159"/>
    <mergeCell ref="H160:I160"/>
    <mergeCell ref="H161:I161"/>
    <mergeCell ref="H162:I162"/>
    <mergeCell ref="H163:I163"/>
    <mergeCell ref="B139:C150"/>
    <mergeCell ref="O119:V119"/>
    <mergeCell ref="O120:V120"/>
    <mergeCell ref="O121:V121"/>
    <mergeCell ref="O122:V122"/>
    <mergeCell ref="O123:V123"/>
    <mergeCell ref="E135:N135"/>
    <mergeCell ref="E134:O134"/>
    <mergeCell ref="D139:N139"/>
    <mergeCell ref="D140:N140"/>
    <mergeCell ref="D137:N138"/>
    <mergeCell ref="D141:N141"/>
    <mergeCell ref="D142:N142"/>
    <mergeCell ref="D143:N143"/>
    <mergeCell ref="D144:N144"/>
    <mergeCell ref="B124:B135"/>
    <mergeCell ref="E125:N125"/>
    <mergeCell ref="E126:N126"/>
    <mergeCell ref="D146:N146"/>
    <mergeCell ref="D147:N147"/>
    <mergeCell ref="D148:N148"/>
    <mergeCell ref="D149:O149"/>
    <mergeCell ref="D150:N150"/>
    <mergeCell ref="E114:N114"/>
    <mergeCell ref="E115:N115"/>
    <mergeCell ref="E116:N116"/>
    <mergeCell ref="E117:N117"/>
    <mergeCell ref="E118:N118"/>
    <mergeCell ref="E119:N119"/>
    <mergeCell ref="E120:N120"/>
    <mergeCell ref="E121:N121"/>
    <mergeCell ref="E122:N122"/>
    <mergeCell ref="D70:L71"/>
    <mergeCell ref="B89:L89"/>
    <mergeCell ref="D88:L88"/>
    <mergeCell ref="D87:L87"/>
    <mergeCell ref="U75:W85"/>
    <mergeCell ref="E132:N132"/>
    <mergeCell ref="E133:N133"/>
    <mergeCell ref="Q102:V102"/>
    <mergeCell ref="B104:W104"/>
    <mergeCell ref="C105:L105"/>
    <mergeCell ref="N105:V105"/>
    <mergeCell ref="C106:L106"/>
    <mergeCell ref="C107:L107"/>
    <mergeCell ref="Q107:V107"/>
    <mergeCell ref="M77:T77"/>
    <mergeCell ref="M80:T80"/>
    <mergeCell ref="E128:N128"/>
    <mergeCell ref="E129:N129"/>
    <mergeCell ref="E130:N130"/>
    <mergeCell ref="E131:N131"/>
    <mergeCell ref="N93:W93"/>
    <mergeCell ref="Q94:V94"/>
    <mergeCell ref="Q97:V97"/>
    <mergeCell ref="C108:L108"/>
    <mergeCell ref="B22:B23"/>
    <mergeCell ref="C19:E19"/>
    <mergeCell ref="F19:H19"/>
    <mergeCell ref="C20:E20"/>
    <mergeCell ref="F20:G20"/>
    <mergeCell ref="I44:L44"/>
    <mergeCell ref="D86:L86"/>
    <mergeCell ref="D85:L85"/>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C16:E16"/>
    <mergeCell ref="I16:L16"/>
    <mergeCell ref="B20:B21"/>
    <mergeCell ref="I20:L20"/>
    <mergeCell ref="C21:E21"/>
    <mergeCell ref="F21:G21"/>
    <mergeCell ref="I21:L21"/>
    <mergeCell ref="F15:H16"/>
    <mergeCell ref="I15:L15"/>
    <mergeCell ref="N32:V32"/>
    <mergeCell ref="O14:T14"/>
    <mergeCell ref="O31:T31"/>
    <mergeCell ref="N27:P27"/>
    <mergeCell ref="S27:U27"/>
    <mergeCell ref="N29:T29"/>
    <mergeCell ref="N25:P25"/>
    <mergeCell ref="S25:U25"/>
    <mergeCell ref="N26:P26"/>
    <mergeCell ref="N19:W21"/>
    <mergeCell ref="O22:W23"/>
    <mergeCell ref="N30:W30"/>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B24:B25"/>
    <mergeCell ref="C24:E24"/>
    <mergeCell ref="B40:B41"/>
    <mergeCell ref="M70:M71"/>
    <mergeCell ref="B70:C71"/>
    <mergeCell ref="B72:C73"/>
    <mergeCell ref="B74:C74"/>
    <mergeCell ref="D75:L75"/>
    <mergeCell ref="D74:L74"/>
    <mergeCell ref="D73:L73"/>
    <mergeCell ref="D72:L72"/>
    <mergeCell ref="M74:T74"/>
    <mergeCell ref="B75:B88"/>
    <mergeCell ref="C75:C77"/>
    <mergeCell ref="C78:C80"/>
    <mergeCell ref="C85:C87"/>
    <mergeCell ref="M82:T82"/>
    <mergeCell ref="M83:T83"/>
    <mergeCell ref="M86:T86"/>
    <mergeCell ref="B42:L42"/>
    <mergeCell ref="B43:B44"/>
    <mergeCell ref="C43:E43"/>
    <mergeCell ref="F43:H44"/>
    <mergeCell ref="I43:L43"/>
    <mergeCell ref="C44:E44"/>
    <mergeCell ref="N42:W44"/>
    <mergeCell ref="B182:C182"/>
    <mergeCell ref="D182:G182"/>
    <mergeCell ref="H182:M182"/>
    <mergeCell ref="N182:O182"/>
    <mergeCell ref="AA137:AA138"/>
    <mergeCell ref="O137:O138"/>
    <mergeCell ref="C124:D128"/>
    <mergeCell ref="C135:D135"/>
    <mergeCell ref="B137:C138"/>
    <mergeCell ref="C129:D134"/>
    <mergeCell ref="H175:M175"/>
    <mergeCell ref="N175:O175"/>
    <mergeCell ref="Q153:V153"/>
    <mergeCell ref="B171:U171"/>
    <mergeCell ref="B172:M172"/>
    <mergeCell ref="N172:P172"/>
    <mergeCell ref="B173:C173"/>
    <mergeCell ref="D173:G173"/>
    <mergeCell ref="H173:M173"/>
    <mergeCell ref="C155:J155"/>
    <mergeCell ref="B167:V167"/>
    <mergeCell ref="B166:V166"/>
    <mergeCell ref="B157:V157"/>
    <mergeCell ref="Q172:S172"/>
    <mergeCell ref="B188:V188"/>
    <mergeCell ref="B184:C184"/>
    <mergeCell ref="D184:G184"/>
    <mergeCell ref="H184:M184"/>
    <mergeCell ref="N184:O184"/>
    <mergeCell ref="J187:M187"/>
    <mergeCell ref="B187:G187"/>
    <mergeCell ref="S187:W187"/>
    <mergeCell ref="B183:C183"/>
    <mergeCell ref="D183:G183"/>
    <mergeCell ref="H183:M183"/>
    <mergeCell ref="N183:O183"/>
    <mergeCell ref="B185:S185"/>
    <mergeCell ref="Q184:R184"/>
    <mergeCell ref="B114:B123"/>
    <mergeCell ref="C114:D118"/>
    <mergeCell ref="C119:D119"/>
    <mergeCell ref="C120:D123"/>
    <mergeCell ref="O112:O113"/>
    <mergeCell ref="H177:M177"/>
    <mergeCell ref="N177:O177"/>
    <mergeCell ref="B174:C174"/>
    <mergeCell ref="D174:G174"/>
    <mergeCell ref="H174:M174"/>
    <mergeCell ref="N174:O174"/>
    <mergeCell ref="B175:C175"/>
    <mergeCell ref="D176:G176"/>
    <mergeCell ref="I154:P154"/>
    <mergeCell ref="B176:C176"/>
    <mergeCell ref="H176:M176"/>
    <mergeCell ref="N176:O176"/>
    <mergeCell ref="B177:C177"/>
    <mergeCell ref="D177:G177"/>
    <mergeCell ref="B154:G154"/>
    <mergeCell ref="E127:N127"/>
    <mergeCell ref="D145:N145"/>
    <mergeCell ref="E124:N124"/>
    <mergeCell ref="E123:N123"/>
    <mergeCell ref="B178:C178"/>
    <mergeCell ref="D178:G178"/>
    <mergeCell ref="H178:M178"/>
    <mergeCell ref="N178:O178"/>
    <mergeCell ref="B179:C179"/>
    <mergeCell ref="D179:G179"/>
    <mergeCell ref="H179:M179"/>
    <mergeCell ref="N179:O179"/>
    <mergeCell ref="B180:C180"/>
    <mergeCell ref="D180:G180"/>
    <mergeCell ref="H180:M180"/>
    <mergeCell ref="N180:O180"/>
    <mergeCell ref="D181:G181"/>
    <mergeCell ref="H181:M181"/>
    <mergeCell ref="N181:O181"/>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2:D113"/>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6:R176"/>
    <mergeCell ref="Q177:R177"/>
    <mergeCell ref="Q178:R178"/>
    <mergeCell ref="Q179:R179"/>
    <mergeCell ref="Q180:R180"/>
    <mergeCell ref="Q181:R181"/>
    <mergeCell ref="Q182:R182"/>
    <mergeCell ref="Q183:R183"/>
    <mergeCell ref="AA45:AB45"/>
    <mergeCell ref="Q174:R174"/>
    <mergeCell ref="Q175:R175"/>
    <mergeCell ref="Q154:V154"/>
    <mergeCell ref="S47:V47"/>
    <mergeCell ref="B151:W151"/>
    <mergeCell ref="B152:V152"/>
    <mergeCell ref="B153:G153"/>
    <mergeCell ref="I153:P153"/>
    <mergeCell ref="M87:T87"/>
    <mergeCell ref="M88:T88"/>
    <mergeCell ref="P129:W133"/>
    <mergeCell ref="P124:W128"/>
    <mergeCell ref="P114:W117"/>
    <mergeCell ref="E112:N113"/>
    <mergeCell ref="B181:C181"/>
    <mergeCell ref="M84:T84"/>
    <mergeCell ref="C81:C84"/>
    <mergeCell ref="D84:L84"/>
    <mergeCell ref="N35:V37"/>
    <mergeCell ref="O39:T39"/>
    <mergeCell ref="AA19:AC19"/>
    <mergeCell ref="AA20:AB20"/>
    <mergeCell ref="AA21:AB21"/>
    <mergeCell ref="AA22:AB22"/>
    <mergeCell ref="AA23:AB23"/>
    <mergeCell ref="AA24:AB24"/>
    <mergeCell ref="O45:T45"/>
    <mergeCell ref="C27:E28"/>
    <mergeCell ref="C40:E40"/>
    <mergeCell ref="F40:G40"/>
    <mergeCell ref="I40:L40"/>
    <mergeCell ref="C41:E41"/>
    <mergeCell ref="F41:G41"/>
    <mergeCell ref="I41:L41"/>
    <mergeCell ref="I39:L39"/>
    <mergeCell ref="I27:L28"/>
    <mergeCell ref="F24:G24"/>
    <mergeCell ref="I24:L24"/>
    <mergeCell ref="C25:E25"/>
  </mergeCells>
  <phoneticPr fontId="5"/>
  <conditionalFormatting sqref="B167:V167">
    <cfRule type="expression" dxfId="27" priority="14">
      <formula>$O$148="○"</formula>
    </cfRule>
  </conditionalFormatting>
  <conditionalFormatting sqref="H153:H154">
    <cfRule type="expression" dxfId="26" priority="6">
      <formula>$O$143="○"</formula>
    </cfRule>
  </conditionalFormatting>
  <conditionalFormatting sqref="Q153:V153">
    <cfRule type="expression" dxfId="25" priority="4">
      <formula>H153="○"</formula>
    </cfRule>
  </conditionalFormatting>
  <conditionalFormatting sqref="Q154:V154">
    <cfRule type="expression" dxfId="24" priority="3">
      <formula>H154="○"</formula>
    </cfRule>
  </conditionalFormatting>
  <conditionalFormatting sqref="H158:H163">
    <cfRule type="expression" dxfId="23" priority="2">
      <formula>$O$147="○"</formula>
    </cfRule>
  </conditionalFormatting>
  <conditionalFormatting sqref="S47:V47">
    <cfRule type="expression" dxfId="22" priority="1">
      <formula>$V$45="○"</formula>
    </cfRule>
  </conditionalFormatting>
  <dataValidations count="12">
    <dataValidation type="list" allowBlank="1" showInputMessage="1" showErrorMessage="1" sqref="B174:C184" xr:uid="{B87BD37B-058B-4FA3-8820-4688824FCA62}">
      <formula1>F.施設</formula1>
    </dataValidation>
    <dataValidation type="list" allowBlank="1" showInputMessage="1" showErrorMessage="1" sqref="Q153:T153" xr:uid="{A478E148-6B07-45BF-9F44-FFA9A11F9FE9}">
      <formula1>D.農村環境保全活動のテーマ</formula1>
    </dataValidation>
    <dataValidation type="list" allowBlank="1" showInputMessage="1" showErrorMessage="1" sqref="K4 E56 I56 M56 Q56 G58 J58 M85 O135:P135 J60 M60 P60 P58 R187 M72:M73 M58 G60 G62 B92:B94 M92:M94 B96:B98 M96:M97 B100:B103 M100:M102 B105:B108 M105:M107 O139:O148 V45 I187 M89 M75:M76 M78:M79 M81 V27:V28 O150 O114:O118 V31 Z135 Q25 Q27 V25 H153:H154 V39 O124:O133" xr:uid="{25825E95-4CF9-426D-B82C-571FE22FF3EB}">
      <formula1>B.○か空白</formula1>
    </dataValidation>
    <dataValidation type="whole" operator="greaterThanOrEqual" allowBlank="1" showInputMessage="1" showErrorMessage="1" error="小数点以下を切り捨て、整数で記入してください。" sqref="C8:E13 C21 C23 C25 C37 C39" xr:uid="{3634C7D9-5D90-430A-9199-72AC9BD29E95}">
      <formula1>0</formula1>
    </dataValidation>
    <dataValidation type="whole" imeMode="off" operator="greaterThanOrEqual" allowBlank="1" showInputMessage="1" showErrorMessage="1" error="小数点以下を切り捨て、整数で入力してください。" sqref="C24:E24 C20:E20 C22:E22 C36:E36 C40:E41 C38:E38" xr:uid="{F9E38ED0-32C2-4A7E-B596-40116696B8C8}">
      <formula1>0</formula1>
    </dataValidation>
    <dataValidation type="decimal" imeMode="off" operator="greaterThanOrEqual" allowBlank="1" showInputMessage="1" showErrorMessage="1" sqref="N174:O184 Q174:R184"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4:G174" xr:uid="{5B2B264F-CA77-4803-BBD7-00F01664D719}">
      <formula1>INDIRECT($B$174)</formula1>
    </dataValidation>
    <dataValidation type="list" allowBlank="1" showInputMessage="1" showErrorMessage="1" sqref="Q154:V154" xr:uid="{4B4E73C9-8BE1-4A15-8E1E-DF6AE2F0DFE7}">
      <formula1>E.高度な保全活動</formula1>
    </dataValidation>
    <dataValidation type="list" allowBlank="1" showInputMessage="1" showErrorMessage="1" sqref="E129:J133" xr:uid="{CD7E28A7-D16B-4032-9501-4D7EEB7FD30E}">
      <formula1>K.農村環境保全活動</formula1>
    </dataValidation>
    <dataValidation type="list" allowBlank="1" showInputMessage="1" showErrorMessage="1" sqref="D175:G183" xr:uid="{F2D2E77C-2239-4322-B545-6DF941CFFCEF}">
      <formula1>INDIRECT(B175)</formula1>
    </dataValidation>
    <dataValidation type="list" allowBlank="1" showInputMessage="1" showErrorMessage="1" sqref="D184:G184" xr:uid="{325ABE1B-9B1E-4326-9441-41CF941EB1E4}">
      <formula1>INDIRECT($B$184)</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9" max="22" man="1"/>
    <brk id="109" max="22" man="1"/>
    <brk id="135" max="22" man="1"/>
    <brk id="169"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zoomScale="84" zoomScaleNormal="100" zoomScaleSheetLayoutView="109" workbookViewId="0">
      <selection activeCell="M5" sqref="M5"/>
    </sheetView>
  </sheetViews>
  <sheetFormatPr defaultColWidth="8.6328125" defaultRowHeight="18" customHeight="1" x14ac:dyDescent="0.2"/>
  <cols>
    <col min="1" max="1" width="3.08984375" style="14" customWidth="1"/>
    <col min="2" max="2" width="4.6328125" style="14" customWidth="1"/>
    <col min="3" max="3" width="3.6328125" style="14" customWidth="1"/>
    <col min="4" max="4" width="4.453125" style="14" customWidth="1"/>
    <col min="5" max="5" width="5.90625" style="14" customWidth="1"/>
    <col min="6" max="6" width="4.453125" style="14" customWidth="1"/>
    <col min="7" max="8" width="6.90625" style="14" customWidth="1"/>
    <col min="9" max="9" width="4.6328125" style="14" customWidth="1"/>
    <col min="10" max="11" width="4.08984375" style="14" customWidth="1"/>
    <col min="12" max="12" width="4.6328125" style="14" customWidth="1"/>
    <col min="13" max="15" width="4.08984375" style="14" customWidth="1"/>
    <col min="16" max="16" width="3" style="14" customWidth="1"/>
    <col min="17" max="18" width="4.08984375" style="14" customWidth="1"/>
    <col min="19" max="19" width="6.90625" style="14" customWidth="1"/>
    <col min="20" max="20" width="3" style="14" customWidth="1"/>
    <col min="21" max="21" width="4.08984375" style="14" customWidth="1"/>
    <col min="22" max="22" width="3.36328125" style="14" customWidth="1"/>
    <col min="23" max="23" width="2.90625" style="14" customWidth="1"/>
    <col min="24" max="24" width="4.08984375" style="14" customWidth="1"/>
    <col min="25" max="25" width="4.453125" style="14" customWidth="1"/>
    <col min="26" max="28" width="4.08984375" style="14" customWidth="1"/>
    <col min="29" max="85" width="4.6328125" style="14" customWidth="1"/>
    <col min="86" max="16384" width="8.6328125" style="14"/>
  </cols>
  <sheetData>
    <row r="1" spans="1:24" ht="22.5" customHeight="1" x14ac:dyDescent="0.2">
      <c r="A1" s="696" t="s">
        <v>182</v>
      </c>
      <c r="B1"/>
      <c r="C1"/>
      <c r="D1"/>
      <c r="E1"/>
      <c r="F1"/>
      <c r="G1"/>
      <c r="H1"/>
      <c r="I1"/>
      <c r="J1"/>
      <c r="K1"/>
      <c r="L1"/>
      <c r="M1"/>
      <c r="N1"/>
      <c r="O1"/>
      <c r="P1"/>
      <c r="Q1"/>
      <c r="R1"/>
      <c r="S1"/>
      <c r="T1"/>
      <c r="U1"/>
      <c r="V1"/>
      <c r="W1"/>
    </row>
    <row r="2" spans="1:24" s="21" customFormat="1" ht="21" customHeight="1" x14ac:dyDescent="0.2">
      <c r="A2" s="29"/>
      <c r="B2" s="11" t="s">
        <v>4856</v>
      </c>
      <c r="C2" s="37"/>
      <c r="D2" s="37"/>
      <c r="E2" s="37"/>
      <c r="F2" s="44"/>
      <c r="G2" s="44"/>
      <c r="H2" s="44"/>
      <c r="I2" s="39"/>
      <c r="J2" s="39"/>
      <c r="K2" s="39"/>
      <c r="L2" s="39"/>
      <c r="M2" s="29"/>
      <c r="N2" s="29"/>
      <c r="O2" s="58"/>
      <c r="P2" s="58"/>
      <c r="Q2" s="58"/>
      <c r="R2" s="58"/>
      <c r="S2" s="58"/>
      <c r="T2" s="58"/>
      <c r="U2" s="58"/>
      <c r="V2" s="29"/>
      <c r="W2" s="29"/>
    </row>
    <row r="3" spans="1:24" s="21" customFormat="1" ht="9.65" customHeight="1" x14ac:dyDescent="0.2">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2">
      <c r="A4" s="784"/>
      <c r="B4" s="2163" t="s">
        <v>4820</v>
      </c>
      <c r="C4" s="2164"/>
      <c r="D4" s="2164"/>
      <c r="E4" s="2164"/>
      <c r="F4" s="2164"/>
      <c r="G4" s="2164"/>
      <c r="H4" s="2164"/>
      <c r="I4" s="2164"/>
      <c r="J4" s="2164"/>
      <c r="K4" s="2164"/>
      <c r="L4" s="2164"/>
      <c r="M4" s="794" t="s">
        <v>890</v>
      </c>
      <c r="N4" s="580"/>
      <c r="O4" s="789"/>
      <c r="P4" s="789"/>
      <c r="Q4" s="789"/>
      <c r="R4" s="789"/>
      <c r="S4" s="789"/>
      <c r="T4" s="789"/>
      <c r="U4" s="789"/>
      <c r="V4" s="784"/>
      <c r="W4" s="29"/>
    </row>
    <row r="5" spans="1:24" s="21" customFormat="1" ht="21" customHeight="1" x14ac:dyDescent="0.2">
      <c r="A5" s="784"/>
      <c r="B5" s="2175" t="s">
        <v>4836</v>
      </c>
      <c r="C5" s="2176"/>
      <c r="D5" s="2176"/>
      <c r="E5" s="2176"/>
      <c r="F5" s="2176"/>
      <c r="G5" s="2176"/>
      <c r="H5" s="2176"/>
      <c r="I5" s="2176"/>
      <c r="J5" s="2176"/>
      <c r="K5" s="2176"/>
      <c r="L5" s="2177"/>
      <c r="M5" s="1378"/>
      <c r="N5" s="580" t="s">
        <v>4821</v>
      </c>
      <c r="O5" s="789"/>
      <c r="P5" s="789"/>
      <c r="Q5" s="789"/>
      <c r="R5" s="788"/>
      <c r="S5" s="789"/>
      <c r="T5" s="789"/>
      <c r="U5" s="789"/>
      <c r="V5" s="784"/>
      <c r="W5" s="29"/>
      <c r="X5" s="747" t="s">
        <v>4827</v>
      </c>
    </row>
    <row r="6" spans="1:24" s="21" customFormat="1" ht="21" customHeight="1" x14ac:dyDescent="0.2">
      <c r="A6" s="784"/>
      <c r="B6" s="2178" t="s">
        <v>4837</v>
      </c>
      <c r="C6" s="2179"/>
      <c r="D6" s="2179"/>
      <c r="E6" s="2179"/>
      <c r="F6" s="2179"/>
      <c r="G6" s="2179"/>
      <c r="H6" s="2179"/>
      <c r="I6" s="2179"/>
      <c r="J6" s="2179"/>
      <c r="K6" s="2179"/>
      <c r="L6" s="2180"/>
      <c r="M6" s="1378"/>
      <c r="N6" s="580" t="s">
        <v>4822</v>
      </c>
      <c r="O6" s="789"/>
      <c r="P6" s="789"/>
      <c r="Q6" s="789"/>
      <c r="R6" s="788"/>
      <c r="S6" s="789"/>
      <c r="T6" s="789"/>
      <c r="U6" s="789"/>
      <c r="V6" s="784"/>
      <c r="W6" s="29"/>
      <c r="X6" s="748" t="s">
        <v>4842</v>
      </c>
    </row>
    <row r="7" spans="1:24" s="21" customFormat="1" ht="21" customHeight="1" x14ac:dyDescent="0.2">
      <c r="A7" s="784"/>
      <c r="B7" s="2178" t="s">
        <v>4838</v>
      </c>
      <c r="C7" s="2179"/>
      <c r="D7" s="2179"/>
      <c r="E7" s="2179"/>
      <c r="F7" s="2179"/>
      <c r="G7" s="2179"/>
      <c r="H7" s="2179"/>
      <c r="I7" s="2179"/>
      <c r="J7" s="2179"/>
      <c r="K7" s="2179"/>
      <c r="L7" s="2180"/>
      <c r="M7" s="1378"/>
      <c r="N7" s="580" t="s">
        <v>4826</v>
      </c>
      <c r="O7" s="789"/>
      <c r="P7" s="789"/>
      <c r="Q7" s="789"/>
      <c r="R7" s="788"/>
      <c r="S7" s="789"/>
      <c r="T7" s="789"/>
      <c r="U7" s="789"/>
      <c r="V7" s="784"/>
      <c r="W7" s="29"/>
      <c r="X7" s="747" t="s">
        <v>4828</v>
      </c>
    </row>
    <row r="8" spans="1:24" s="21" customFormat="1" ht="21" customHeight="1" x14ac:dyDescent="0.2">
      <c r="A8" s="784"/>
      <c r="B8" s="2178" t="s">
        <v>4738</v>
      </c>
      <c r="C8" s="2179"/>
      <c r="D8" s="2179"/>
      <c r="E8" s="2179"/>
      <c r="F8" s="2179"/>
      <c r="G8" s="2179"/>
      <c r="H8" s="2179"/>
      <c r="I8" s="2179"/>
      <c r="J8" s="2179"/>
      <c r="K8" s="2179"/>
      <c r="L8" s="2180"/>
      <c r="M8" s="1378"/>
      <c r="N8" s="580" t="s">
        <v>4823</v>
      </c>
      <c r="O8" s="789"/>
      <c r="P8" s="789"/>
      <c r="Q8" s="789"/>
      <c r="R8" s="788"/>
      <c r="S8" s="789"/>
      <c r="T8" s="789"/>
      <c r="U8" s="789"/>
      <c r="V8" s="784"/>
      <c r="W8" s="29"/>
      <c r="X8" s="747" t="s">
        <v>4829</v>
      </c>
    </row>
    <row r="9" spans="1:24" s="21" customFormat="1" ht="21" customHeight="1" x14ac:dyDescent="0.2">
      <c r="A9" s="784"/>
      <c r="B9" s="2175" t="s">
        <v>4831</v>
      </c>
      <c r="C9" s="2176"/>
      <c r="D9" s="2176"/>
      <c r="E9" s="2176"/>
      <c r="F9" s="2176"/>
      <c r="G9" s="2176"/>
      <c r="H9" s="2176"/>
      <c r="I9" s="2176"/>
      <c r="J9" s="2176"/>
      <c r="K9" s="2176"/>
      <c r="L9" s="2177"/>
      <c r="M9" s="1378"/>
      <c r="N9" s="580" t="s">
        <v>4840</v>
      </c>
      <c r="O9" s="789"/>
      <c r="P9" s="789"/>
      <c r="Q9" s="789"/>
      <c r="R9" s="788"/>
      <c r="S9" s="789"/>
      <c r="T9" s="789"/>
      <c r="U9" s="789"/>
      <c r="V9" s="784"/>
      <c r="W9" s="29"/>
      <c r="X9" s="747" t="s">
        <v>4830</v>
      </c>
    </row>
    <row r="10" spans="1:24" s="21" customFormat="1" ht="21" customHeight="1" x14ac:dyDescent="0.2">
      <c r="A10" s="784"/>
      <c r="B10" s="2175" t="s">
        <v>4825</v>
      </c>
      <c r="C10" s="2176"/>
      <c r="D10" s="2176"/>
      <c r="E10" s="2176"/>
      <c r="F10" s="2176"/>
      <c r="G10" s="2176"/>
      <c r="H10" s="2176"/>
      <c r="I10" s="2176"/>
      <c r="J10" s="2176"/>
      <c r="K10" s="2176"/>
      <c r="L10" s="2177"/>
      <c r="M10" s="1378"/>
      <c r="N10" s="580" t="s">
        <v>4824</v>
      </c>
      <c r="O10" s="789"/>
      <c r="P10" s="789"/>
      <c r="Q10" s="789"/>
      <c r="R10" s="788"/>
      <c r="S10" s="789"/>
      <c r="T10" s="789"/>
      <c r="U10" s="789"/>
      <c r="V10" s="784"/>
      <c r="W10" s="29"/>
      <c r="X10" s="748" t="s">
        <v>4842</v>
      </c>
    </row>
    <row r="11" spans="1:24" s="21" customFormat="1" ht="21" customHeight="1" x14ac:dyDescent="0.2">
      <c r="A11" s="784"/>
      <c r="B11" s="790"/>
      <c r="C11" s="791"/>
      <c r="D11" s="791"/>
      <c r="E11" s="791"/>
      <c r="F11" s="792"/>
      <c r="G11" s="792"/>
      <c r="H11" s="792"/>
      <c r="I11" s="793"/>
      <c r="J11" s="793"/>
      <c r="K11" s="793"/>
      <c r="L11" s="793"/>
      <c r="M11" s="784"/>
      <c r="N11" s="784"/>
      <c r="O11" s="789"/>
      <c r="P11" s="789"/>
      <c r="Q11" s="789"/>
      <c r="R11" s="789"/>
      <c r="S11" s="789"/>
      <c r="T11" s="789"/>
      <c r="U11" s="789"/>
      <c r="V11" s="784"/>
      <c r="W11" s="29"/>
    </row>
    <row r="12" spans="1:24" ht="18.75" customHeight="1" x14ac:dyDescent="0.2">
      <c r="A12" s="2171" t="s">
        <v>4969</v>
      </c>
      <c r="B12" s="2171"/>
      <c r="C12" s="2171"/>
      <c r="D12" s="2171"/>
      <c r="E12" s="2171"/>
      <c r="F12" s="2171"/>
      <c r="G12" s="2171"/>
      <c r="H12" s="2171"/>
      <c r="I12" s="2171"/>
      <c r="J12" s="2171"/>
      <c r="K12" s="2171"/>
      <c r="L12" s="2171"/>
      <c r="M12" s="2171"/>
      <c r="N12" s="2171"/>
      <c r="O12" s="2171"/>
      <c r="P12" s="2171"/>
      <c r="Q12" s="2171"/>
      <c r="R12" s="2171"/>
      <c r="S12" s="2171"/>
      <c r="T12" s="2171"/>
      <c r="U12" s="2171"/>
      <c r="V12" s="2171"/>
    </row>
    <row r="13" spans="1:24" ht="52.5" customHeight="1" x14ac:dyDescent="0.2">
      <c r="A13" s="31"/>
      <c r="B13" s="2168" t="s">
        <v>4833</v>
      </c>
      <c r="C13" s="2169"/>
      <c r="D13" s="2169"/>
      <c r="E13" s="2169"/>
      <c r="F13" s="2169"/>
      <c r="G13" s="2169"/>
      <c r="H13" s="2169"/>
      <c r="I13" s="2169"/>
      <c r="J13" s="2169"/>
      <c r="K13" s="2169"/>
      <c r="L13" s="2169"/>
      <c r="M13" s="2169"/>
      <c r="N13" s="2169"/>
      <c r="O13" s="2169"/>
      <c r="P13" s="2169"/>
      <c r="Q13" s="2169"/>
      <c r="R13" s="2169"/>
      <c r="S13" s="2169"/>
      <c r="T13" s="2169"/>
      <c r="U13" s="2169"/>
      <c r="V13" s="2170"/>
    </row>
    <row r="14" spans="1:24" ht="8.5" customHeight="1" x14ac:dyDescent="0.2">
      <c r="A14" s="31"/>
      <c r="B14" s="65"/>
      <c r="C14" s="25"/>
      <c r="D14" s="25"/>
      <c r="E14" s="25"/>
      <c r="G14" s="25"/>
      <c r="H14" s="25"/>
      <c r="I14" s="25"/>
      <c r="J14" s="25"/>
      <c r="K14" s="25"/>
      <c r="L14" s="25"/>
    </row>
    <row r="15" spans="1:24" ht="18.75" customHeight="1" x14ac:dyDescent="0.2">
      <c r="A15" s="674"/>
      <c r="B15" s="580" t="s">
        <v>4834</v>
      </c>
      <c r="C15" s="672"/>
      <c r="D15" s="672"/>
      <c r="E15" s="672"/>
      <c r="F15" s="672"/>
      <c r="G15" s="672"/>
      <c r="H15" s="672"/>
      <c r="I15" s="672"/>
      <c r="J15" s="672"/>
      <c r="K15" s="672"/>
      <c r="L15" s="672"/>
      <c r="M15" s="672"/>
      <c r="N15" s="672"/>
      <c r="O15" s="675" t="s">
        <v>4814</v>
      </c>
      <c r="P15" s="672"/>
      <c r="Q15" s="675"/>
      <c r="R15" s="672"/>
      <c r="S15" s="672"/>
      <c r="T15" s="672"/>
      <c r="U15" s="672"/>
      <c r="V15" s="672"/>
      <c r="W15" s="672"/>
    </row>
    <row r="16" spans="1:24" ht="21.75" customHeight="1" x14ac:dyDescent="0.2">
      <c r="A16" s="674"/>
      <c r="B16" s="2172" t="s">
        <v>183</v>
      </c>
      <c r="C16" s="2173"/>
      <c r="D16" s="2173"/>
      <c r="E16" s="2173"/>
      <c r="F16" s="2173"/>
      <c r="G16" s="2173"/>
      <c r="H16" s="2173"/>
      <c r="I16" s="2173"/>
      <c r="J16" s="2173"/>
      <c r="K16" s="2174"/>
      <c r="L16" s="2165" t="s">
        <v>4832</v>
      </c>
      <c r="M16" s="2166"/>
      <c r="N16" s="2166"/>
      <c r="O16" s="2167" t="s">
        <v>449</v>
      </c>
      <c r="P16" s="2167"/>
      <c r="Q16" s="2167"/>
      <c r="R16" s="2167"/>
      <c r="S16" s="672"/>
    </row>
    <row r="17" spans="1:38" ht="21.75" customHeight="1" x14ac:dyDescent="0.2">
      <c r="A17" s="674"/>
      <c r="B17" s="2145" t="s">
        <v>4858</v>
      </c>
      <c r="C17" s="2146"/>
      <c r="D17" s="2146"/>
      <c r="E17" s="2146"/>
      <c r="F17" s="2146"/>
      <c r="G17" s="2146"/>
      <c r="H17" s="2146"/>
      <c r="I17" s="2146"/>
      <c r="J17" s="2146"/>
      <c r="K17" s="2147"/>
      <c r="L17" s="2150" t="str">
        <f>IF('別紙1 活動計画書'!O139="○","○","")</f>
        <v/>
      </c>
      <c r="M17" s="2151"/>
      <c r="N17" s="2151"/>
      <c r="O17" s="2144"/>
      <c r="P17" s="2144"/>
      <c r="Q17" s="2144"/>
      <c r="R17" s="2144"/>
      <c r="S17" s="672"/>
    </row>
    <row r="18" spans="1:38" ht="21.75" customHeight="1" x14ac:dyDescent="0.2">
      <c r="A18" s="674"/>
      <c r="B18" s="2145" t="s">
        <v>4859</v>
      </c>
      <c r="C18" s="2146"/>
      <c r="D18" s="2146"/>
      <c r="E18" s="2146"/>
      <c r="F18" s="2146"/>
      <c r="G18" s="2146"/>
      <c r="H18" s="2146"/>
      <c r="I18" s="2146"/>
      <c r="J18" s="2146"/>
      <c r="K18" s="2147"/>
      <c r="L18" s="2150" t="str">
        <f>IF('別紙1 活動計画書'!O140="○","○","")</f>
        <v/>
      </c>
      <c r="M18" s="2151"/>
      <c r="N18" s="2151"/>
      <c r="O18" s="2144"/>
      <c r="P18" s="2144"/>
      <c r="Q18" s="2144"/>
      <c r="R18" s="2144"/>
      <c r="S18" s="672"/>
    </row>
    <row r="19" spans="1:38" ht="21.75" customHeight="1" x14ac:dyDescent="0.2">
      <c r="A19" s="674"/>
      <c r="B19" s="2145" t="s">
        <v>4860</v>
      </c>
      <c r="C19" s="2146"/>
      <c r="D19" s="2146"/>
      <c r="E19" s="2146"/>
      <c r="F19" s="2146"/>
      <c r="G19" s="2146"/>
      <c r="H19" s="2146"/>
      <c r="I19" s="2146"/>
      <c r="J19" s="2146"/>
      <c r="K19" s="2147"/>
      <c r="L19" s="2150" t="str">
        <f>IF('別紙1 活動計画書'!O141="○","○","")</f>
        <v/>
      </c>
      <c r="M19" s="2151"/>
      <c r="N19" s="2151"/>
      <c r="O19" s="2144"/>
      <c r="P19" s="2144"/>
      <c r="Q19" s="2144"/>
      <c r="R19" s="2144"/>
      <c r="S19" s="672"/>
    </row>
    <row r="20" spans="1:38" ht="21.75" customHeight="1" x14ac:dyDescent="0.2">
      <c r="A20" s="674"/>
      <c r="B20" s="2145" t="s">
        <v>4861</v>
      </c>
      <c r="C20" s="2146"/>
      <c r="D20" s="2146"/>
      <c r="E20" s="2146"/>
      <c r="F20" s="2146"/>
      <c r="G20" s="2146"/>
      <c r="H20" s="2146"/>
      <c r="I20" s="2146"/>
      <c r="J20" s="2146"/>
      <c r="K20" s="2147"/>
      <c r="L20" s="2150" t="str">
        <f>IF('別紙1 活動計画書'!O142="○","○","")</f>
        <v/>
      </c>
      <c r="M20" s="2151"/>
      <c r="N20" s="2151"/>
      <c r="O20" s="2144"/>
      <c r="P20" s="2144"/>
      <c r="Q20" s="2144"/>
      <c r="R20" s="2144"/>
      <c r="S20" s="672"/>
    </row>
    <row r="21" spans="1:38" ht="21.75" customHeight="1" x14ac:dyDescent="0.2">
      <c r="A21" s="674"/>
      <c r="B21" s="2145" t="s">
        <v>4862</v>
      </c>
      <c r="C21" s="2146"/>
      <c r="D21" s="2146"/>
      <c r="E21" s="2146"/>
      <c r="F21" s="2146"/>
      <c r="G21" s="2146"/>
      <c r="H21" s="2146"/>
      <c r="I21" s="2146"/>
      <c r="J21" s="2146"/>
      <c r="K21" s="2147"/>
      <c r="L21" s="2150" t="str">
        <f>IF('別紙1 活動計画書'!O143="○","○","")</f>
        <v/>
      </c>
      <c r="M21" s="2151"/>
      <c r="N21" s="2151"/>
      <c r="O21" s="2144"/>
      <c r="P21" s="2144"/>
      <c r="Q21" s="2144"/>
      <c r="R21" s="2144"/>
      <c r="S21" s="672"/>
    </row>
    <row r="22" spans="1:38" ht="21.75" customHeight="1" x14ac:dyDescent="0.2">
      <c r="A22" s="674"/>
      <c r="B22" s="2145" t="s">
        <v>4863</v>
      </c>
      <c r="C22" s="2146"/>
      <c r="D22" s="2146"/>
      <c r="E22" s="2146"/>
      <c r="F22" s="2146"/>
      <c r="G22" s="2146"/>
      <c r="H22" s="2146"/>
      <c r="I22" s="2146"/>
      <c r="J22" s="2146"/>
      <c r="K22" s="2147"/>
      <c r="L22" s="2150" t="str">
        <f>IF('別紙1 活動計画書'!O144="○","○","")</f>
        <v/>
      </c>
      <c r="M22" s="2151"/>
      <c r="N22" s="2151"/>
      <c r="O22" s="2144"/>
      <c r="P22" s="2144"/>
      <c r="Q22" s="2144"/>
      <c r="R22" s="2144"/>
      <c r="S22" s="672"/>
    </row>
    <row r="23" spans="1:38" ht="21.75" customHeight="1" x14ac:dyDescent="0.2">
      <c r="A23" s="674"/>
      <c r="B23" s="2145" t="s">
        <v>4864</v>
      </c>
      <c r="C23" s="2146"/>
      <c r="D23" s="2146"/>
      <c r="E23" s="2146"/>
      <c r="F23" s="2146"/>
      <c r="G23" s="2146"/>
      <c r="H23" s="2146"/>
      <c r="I23" s="2146"/>
      <c r="J23" s="2146"/>
      <c r="K23" s="2147"/>
      <c r="L23" s="2150" t="str">
        <f>IF('別紙1 活動計画書'!O145="○","○","")</f>
        <v/>
      </c>
      <c r="M23" s="2151"/>
      <c r="N23" s="2151"/>
      <c r="O23" s="2144"/>
      <c r="P23" s="2144"/>
      <c r="Q23" s="2144"/>
      <c r="R23" s="2144"/>
      <c r="S23" s="672"/>
    </row>
    <row r="24" spans="1:38" ht="21.75" customHeight="1" x14ac:dyDescent="0.2">
      <c r="A24" s="674"/>
      <c r="B24" s="2244" t="s">
        <v>6827</v>
      </c>
      <c r="C24" s="2245"/>
      <c r="D24" s="2245"/>
      <c r="E24" s="2245"/>
      <c r="F24" s="2245"/>
      <c r="G24" s="2245"/>
      <c r="H24" s="2245"/>
      <c r="I24" s="2245"/>
      <c r="J24" s="2245"/>
      <c r="K24" s="2246"/>
      <c r="L24" s="2150" t="str">
        <f>IF('別紙1 活動計画書'!O146="○","○","")</f>
        <v/>
      </c>
      <c r="M24" s="2151"/>
      <c r="N24" s="2151"/>
      <c r="O24" s="2144"/>
      <c r="P24" s="2144"/>
      <c r="Q24" s="2144"/>
      <c r="R24" s="2144"/>
      <c r="S24" s="672"/>
    </row>
    <row r="25" spans="1:38" ht="21.75" customHeight="1" x14ac:dyDescent="0.2">
      <c r="A25" s="674"/>
      <c r="B25" s="2145" t="s">
        <v>6828</v>
      </c>
      <c r="C25" s="2146"/>
      <c r="D25" s="2146"/>
      <c r="E25" s="2146"/>
      <c r="F25" s="2146"/>
      <c r="G25" s="2146"/>
      <c r="H25" s="2146"/>
      <c r="I25" s="2146"/>
      <c r="J25" s="2146"/>
      <c r="K25" s="2147"/>
      <c r="L25" s="2150" t="str">
        <f>IF('別紙1 活動計画書'!O147="○","○","")</f>
        <v/>
      </c>
      <c r="M25" s="2151"/>
      <c r="N25" s="2151"/>
      <c r="O25" s="2144"/>
      <c r="P25" s="2144"/>
      <c r="Q25" s="2144"/>
      <c r="R25" s="2144"/>
      <c r="S25" s="741"/>
      <c r="T25" s="742"/>
      <c r="U25" s="742"/>
      <c r="V25" s="742"/>
      <c r="W25" s="742"/>
    </row>
    <row r="26" spans="1:38" ht="21.75" customHeight="1" x14ac:dyDescent="0.2">
      <c r="A26" s="674"/>
      <c r="B26" s="2145" t="s">
        <v>4865</v>
      </c>
      <c r="C26" s="2146"/>
      <c r="D26" s="2146"/>
      <c r="E26" s="2146"/>
      <c r="F26" s="2146"/>
      <c r="G26" s="2146"/>
      <c r="H26" s="2146"/>
      <c r="I26" s="2146"/>
      <c r="J26" s="2146"/>
      <c r="K26" s="2147"/>
      <c r="L26" s="2150" t="str">
        <f>IF('別紙1 活動計画書'!O148="○","○","")</f>
        <v/>
      </c>
      <c r="M26" s="2151"/>
      <c r="N26" s="2151"/>
      <c r="O26" s="2144"/>
      <c r="P26" s="2144"/>
      <c r="Q26" s="2144"/>
      <c r="R26" s="2144"/>
      <c r="S26" s="741"/>
      <c r="T26" s="742"/>
      <c r="U26" s="742"/>
      <c r="V26" s="742"/>
      <c r="W26" s="742"/>
    </row>
    <row r="27" spans="1:38" ht="11.15" customHeight="1" x14ac:dyDescent="0.2">
      <c r="A27" s="674"/>
      <c r="B27" s="688"/>
      <c r="C27" s="688"/>
      <c r="D27" s="688"/>
      <c r="E27" s="688"/>
      <c r="F27" s="688"/>
      <c r="G27" s="688"/>
      <c r="H27" s="688"/>
      <c r="I27" s="688"/>
      <c r="J27" s="688"/>
      <c r="K27" s="688"/>
      <c r="L27" s="689"/>
      <c r="M27" s="689"/>
      <c r="N27" s="689"/>
      <c r="O27" s="689"/>
      <c r="P27" s="689"/>
      <c r="Q27" s="689"/>
      <c r="R27" s="689"/>
      <c r="S27" s="676"/>
    </row>
    <row r="28" spans="1:38" ht="10.5" customHeight="1" x14ac:dyDescent="0.2">
      <c r="A28" s="31"/>
      <c r="L28" s="25"/>
    </row>
    <row r="29" spans="1:38" s="21" customFormat="1" ht="24.75" customHeight="1" x14ac:dyDescent="0.2">
      <c r="A29" s="9"/>
      <c r="B29" s="33" t="s">
        <v>60</v>
      </c>
      <c r="C29" s="2251" t="s">
        <v>61</v>
      </c>
      <c r="D29" s="2252"/>
      <c r="E29" s="2253"/>
      <c r="F29" s="2152" t="s">
        <v>62</v>
      </c>
      <c r="G29" s="2153"/>
      <c r="H29" s="2154"/>
      <c r="I29" s="2152" t="s">
        <v>63</v>
      </c>
      <c r="J29" s="2153"/>
      <c r="K29" s="2153"/>
      <c r="L29" s="2154"/>
      <c r="N29" s="2247" t="s">
        <v>64</v>
      </c>
      <c r="O29" s="2247"/>
      <c r="P29" s="2247"/>
      <c r="Q29" s="2247"/>
      <c r="R29" s="2247"/>
      <c r="S29" s="2247"/>
      <c r="T29" s="2247"/>
      <c r="U29" s="2247"/>
      <c r="V29" s="2247"/>
      <c r="W29" s="677"/>
      <c r="X29" s="29"/>
      <c r="Y29" s="29"/>
      <c r="Z29" s="779"/>
      <c r="AA29" s="779"/>
      <c r="AB29" s="779"/>
      <c r="AC29" s="779"/>
      <c r="AD29" s="779"/>
      <c r="AE29" s="779"/>
      <c r="AF29" s="779"/>
      <c r="AG29" s="779"/>
      <c r="AH29" s="779"/>
      <c r="AI29" s="779"/>
      <c r="AJ29" s="29"/>
      <c r="AK29" s="29"/>
      <c r="AL29" s="29"/>
    </row>
    <row r="30" spans="1:38" s="21" customFormat="1" ht="12" customHeight="1" x14ac:dyDescent="0.2">
      <c r="A30" s="34"/>
      <c r="B30" s="2139" t="s">
        <v>34</v>
      </c>
      <c r="C30" s="2248"/>
      <c r="D30" s="2249"/>
      <c r="E30" s="2250"/>
      <c r="F30" s="2181"/>
      <c r="G30" s="2182"/>
      <c r="H30" s="35"/>
      <c r="I30" s="2118">
        <f>INT(C30*F30/10)</f>
        <v>0</v>
      </c>
      <c r="J30" s="2118"/>
      <c r="K30" s="2118"/>
      <c r="L30" s="2118"/>
      <c r="N30" s="2247"/>
      <c r="O30" s="2247"/>
      <c r="P30" s="2247"/>
      <c r="Q30" s="2247"/>
      <c r="R30" s="2247"/>
      <c r="S30" s="2247"/>
      <c r="T30" s="2247"/>
      <c r="U30" s="2247"/>
      <c r="V30" s="2247"/>
      <c r="W30" s="677"/>
      <c r="X30" s="29"/>
      <c r="Y30" s="29"/>
      <c r="Z30" s="779"/>
      <c r="AA30" s="779"/>
      <c r="AB30" s="779"/>
      <c r="AC30" s="779"/>
      <c r="AD30" s="779"/>
      <c r="AE30" s="779"/>
      <c r="AF30" s="779"/>
      <c r="AG30" s="779"/>
      <c r="AH30" s="779"/>
      <c r="AI30" s="779"/>
      <c r="AJ30" s="29"/>
      <c r="AK30" s="29"/>
      <c r="AL30" s="29"/>
    </row>
    <row r="31" spans="1:38" s="21" customFormat="1" ht="24.75" customHeight="1" x14ac:dyDescent="0.2">
      <c r="A31" s="34"/>
      <c r="B31" s="2140"/>
      <c r="C31" s="2155" t="str">
        <f>IF($M$5="○",'別紙1 活動計画書'!C21,"")</f>
        <v/>
      </c>
      <c r="D31" s="2156"/>
      <c r="E31" s="2157"/>
      <c r="F31" s="2184">
        <f>IF('はじめに（PC）'!$D$2="北海道",'【参考】交付単価（PC）'!Q15,'【参考】交付単価（PC）'!O15)</f>
        <v>400</v>
      </c>
      <c r="G31" s="2185"/>
      <c r="H31" s="62" t="s">
        <v>65</v>
      </c>
      <c r="I31" s="2160" t="str">
        <f>IFERROR(INT(C31*F31/10),"")</f>
        <v/>
      </c>
      <c r="J31" s="2161"/>
      <c r="K31" s="2161"/>
      <c r="L31" s="2162"/>
      <c r="N31" s="677"/>
      <c r="O31" s="677"/>
      <c r="P31" s="677"/>
      <c r="Q31" s="677"/>
      <c r="R31" s="677"/>
      <c r="S31" s="677"/>
      <c r="T31" s="677"/>
      <c r="U31" s="677"/>
      <c r="V31" s="677"/>
      <c r="W31" s="677"/>
      <c r="X31" s="29"/>
      <c r="Y31" s="29"/>
      <c r="Z31" s="1888"/>
      <c r="AA31" s="1888"/>
      <c r="AB31" s="665"/>
      <c r="AC31" s="779"/>
      <c r="AD31" s="779"/>
      <c r="AE31" s="779"/>
      <c r="AF31" s="779"/>
      <c r="AG31" s="779"/>
      <c r="AH31" s="779"/>
      <c r="AI31" s="779"/>
      <c r="AJ31" s="29"/>
      <c r="AK31" s="29"/>
      <c r="AL31" s="29"/>
    </row>
    <row r="32" spans="1:38" s="21" customFormat="1" ht="12" customHeight="1" x14ac:dyDescent="0.2">
      <c r="A32" s="34"/>
      <c r="B32" s="2139" t="s">
        <v>66</v>
      </c>
      <c r="C32" s="2197"/>
      <c r="D32" s="2197"/>
      <c r="E32" s="2197"/>
      <c r="F32" s="2181"/>
      <c r="G32" s="2182"/>
      <c r="H32" s="35"/>
      <c r="I32" s="2118">
        <f t="shared" ref="I32:I34" si="0">INT(C32*F32/10)</f>
        <v>0</v>
      </c>
      <c r="J32" s="2118"/>
      <c r="K32" s="2118"/>
      <c r="L32" s="2118"/>
      <c r="N32" s="2247" t="s">
        <v>4835</v>
      </c>
      <c r="O32" s="2247"/>
      <c r="P32" s="2247"/>
      <c r="Q32" s="2247"/>
      <c r="R32" s="2247"/>
      <c r="S32" s="2247"/>
      <c r="T32" s="2247"/>
      <c r="U32" s="2247"/>
      <c r="V32" s="2247"/>
      <c r="W32" s="677"/>
      <c r="X32" s="29"/>
      <c r="Y32" s="29"/>
      <c r="Z32" s="2294"/>
      <c r="AA32" s="2294"/>
      <c r="AB32" s="666"/>
      <c r="AC32" s="779"/>
      <c r="AD32" s="779"/>
      <c r="AE32" s="779"/>
      <c r="AF32" s="779"/>
      <c r="AG32" s="779"/>
      <c r="AH32" s="779"/>
      <c r="AI32" s="779"/>
      <c r="AJ32" s="29"/>
      <c r="AK32" s="29"/>
      <c r="AL32" s="29"/>
    </row>
    <row r="33" spans="1:38" s="21" customFormat="1" ht="24.75" customHeight="1" x14ac:dyDescent="0.2">
      <c r="A33" s="34"/>
      <c r="B33" s="2140"/>
      <c r="C33" s="2155" t="str">
        <f>IF($M$5="○",'別紙1 活動計画書'!C23,"")</f>
        <v/>
      </c>
      <c r="D33" s="2156"/>
      <c r="E33" s="2157"/>
      <c r="F33" s="2184">
        <f>IF('はじめに（PC）'!$D$2="北海道",'【参考】交付単価（PC）'!Q16,'【参考】交付単価（PC）'!O16)</f>
        <v>240</v>
      </c>
      <c r="G33" s="2185"/>
      <c r="H33" s="62" t="s">
        <v>65</v>
      </c>
      <c r="I33" s="2160" t="str">
        <f>IFERROR(INT(C33*F33/10),"")</f>
        <v/>
      </c>
      <c r="J33" s="2161"/>
      <c r="K33" s="2161"/>
      <c r="L33" s="2162"/>
      <c r="N33" s="2247"/>
      <c r="O33" s="2247"/>
      <c r="P33" s="2247"/>
      <c r="Q33" s="2247"/>
      <c r="R33" s="2247"/>
      <c r="S33" s="2247"/>
      <c r="T33" s="2247"/>
      <c r="U33" s="2247"/>
      <c r="V33" s="2247"/>
      <c r="W33" s="677"/>
      <c r="X33" s="29"/>
      <c r="Y33" s="29"/>
      <c r="Z33" s="1888"/>
      <c r="AA33" s="1888"/>
      <c r="AB33" s="665"/>
      <c r="AC33" s="779"/>
      <c r="AD33" s="779"/>
      <c r="AE33" s="779"/>
      <c r="AF33" s="779"/>
      <c r="AG33" s="779"/>
      <c r="AH33" s="779"/>
      <c r="AI33" s="779"/>
      <c r="AJ33" s="29"/>
      <c r="AK33" s="29"/>
      <c r="AL33" s="29"/>
    </row>
    <row r="34" spans="1:38" s="21" customFormat="1" ht="12" customHeight="1" x14ac:dyDescent="0.2">
      <c r="A34" s="34"/>
      <c r="B34" s="2139" t="s">
        <v>68</v>
      </c>
      <c r="C34" s="2197"/>
      <c r="D34" s="2197"/>
      <c r="E34" s="2197"/>
      <c r="F34" s="2181"/>
      <c r="G34" s="2182"/>
      <c r="H34" s="35"/>
      <c r="I34" s="2118">
        <f t="shared" si="0"/>
        <v>0</v>
      </c>
      <c r="J34" s="2118"/>
      <c r="K34" s="2118"/>
      <c r="L34" s="2118"/>
      <c r="N34" s="2303"/>
      <c r="O34" s="2303"/>
      <c r="P34" s="2303"/>
      <c r="Q34" s="2303"/>
      <c r="R34" s="2303"/>
      <c r="S34" s="2303"/>
      <c r="T34" s="2303"/>
      <c r="U34" s="2303"/>
      <c r="V34" s="2303"/>
      <c r="W34" s="677"/>
      <c r="X34" s="29"/>
      <c r="Y34" s="29"/>
      <c r="Z34" s="2294"/>
      <c r="AA34" s="2294"/>
      <c r="AB34" s="666"/>
      <c r="AC34" s="779"/>
      <c r="AD34" s="779"/>
      <c r="AE34" s="779"/>
      <c r="AF34" s="779"/>
      <c r="AG34" s="779"/>
      <c r="AH34" s="779"/>
      <c r="AI34" s="779"/>
      <c r="AJ34" s="29"/>
      <c r="AK34" s="29"/>
      <c r="AL34" s="29"/>
    </row>
    <row r="35" spans="1:38" s="21" customFormat="1" ht="24.75" customHeight="1" thickBot="1" x14ac:dyDescent="0.25">
      <c r="A35" s="29"/>
      <c r="B35" s="2196"/>
      <c r="C35" s="2155" t="str">
        <f>IF($M$5="○",'別紙1 活動計画書'!C25,"")</f>
        <v/>
      </c>
      <c r="D35" s="2156"/>
      <c r="E35" s="2157"/>
      <c r="F35" s="2158">
        <f>IF('はじめに（PC）'!$D$2="北海道",'【参考】交付単価（PC）'!Q17,'【参考】交付単価（PC）'!O17)</f>
        <v>40</v>
      </c>
      <c r="G35" s="2159"/>
      <c r="H35" s="77" t="s">
        <v>65</v>
      </c>
      <c r="I35" s="2186" t="str">
        <f>IFERROR(INT(C35*F35/10),"")</f>
        <v/>
      </c>
      <c r="J35" s="2187"/>
      <c r="K35" s="2187"/>
      <c r="L35" s="2188"/>
      <c r="N35" s="2303"/>
      <c r="O35" s="2303"/>
      <c r="P35" s="2303"/>
      <c r="Q35" s="2303"/>
      <c r="R35" s="2303"/>
      <c r="S35" s="2303"/>
      <c r="T35" s="2303"/>
      <c r="U35" s="2303"/>
      <c r="V35" s="2303"/>
      <c r="W35" s="677"/>
      <c r="X35" s="29"/>
      <c r="Y35" s="29"/>
      <c r="Z35" s="1888"/>
      <c r="AA35" s="1888"/>
      <c r="AB35" s="665"/>
      <c r="AC35" s="779"/>
      <c r="AD35" s="779"/>
      <c r="AE35" s="779"/>
      <c r="AF35" s="779"/>
      <c r="AG35" s="779"/>
      <c r="AH35" s="779"/>
      <c r="AI35" s="779"/>
      <c r="AJ35" s="29"/>
      <c r="AK35" s="29"/>
      <c r="AL35" s="29"/>
    </row>
    <row r="36" spans="1:38" s="21" customFormat="1" ht="12" customHeight="1" thickTop="1" x14ac:dyDescent="0.2">
      <c r="A36" s="29"/>
      <c r="B36" s="2211" t="s">
        <v>71</v>
      </c>
      <c r="C36" s="2212">
        <f>INT(SUM(C30,C32,C34))</f>
        <v>0</v>
      </c>
      <c r="D36" s="2213"/>
      <c r="E36" s="2213"/>
      <c r="F36" s="2214"/>
      <c r="G36" s="2215"/>
      <c r="H36" s="2216"/>
      <c r="I36" s="2220">
        <f>SUM(I30,I32,I34)</f>
        <v>0</v>
      </c>
      <c r="J36" s="2220"/>
      <c r="K36" s="2220"/>
      <c r="L36" s="2221"/>
      <c r="N36" s="694"/>
      <c r="O36" s="694"/>
      <c r="P36" s="694"/>
      <c r="Q36" s="694"/>
      <c r="R36" s="694"/>
      <c r="S36" s="694"/>
      <c r="T36" s="694"/>
      <c r="U36" s="694"/>
      <c r="V36" s="694"/>
      <c r="W36" s="726"/>
      <c r="X36" s="29"/>
      <c r="Y36" s="29"/>
      <c r="Z36" s="2294"/>
      <c r="AA36" s="2294"/>
      <c r="AB36" s="667"/>
      <c r="AC36" s="779"/>
      <c r="AD36" s="779"/>
      <c r="AE36" s="779"/>
      <c r="AF36" s="779"/>
      <c r="AG36" s="779"/>
      <c r="AH36" s="779"/>
      <c r="AI36" s="779"/>
      <c r="AJ36" s="29"/>
      <c r="AK36" s="29"/>
      <c r="AL36" s="29"/>
    </row>
    <row r="37" spans="1:38" s="21" customFormat="1" ht="24.75" customHeight="1" x14ac:dyDescent="0.2">
      <c r="A37" s="29"/>
      <c r="B37" s="2140"/>
      <c r="C37" s="2202">
        <f>INT(SUM(C31,C33,C35))</f>
        <v>0</v>
      </c>
      <c r="D37" s="2203"/>
      <c r="E37" s="2204"/>
      <c r="F37" s="2217"/>
      <c r="G37" s="2218"/>
      <c r="H37" s="2219"/>
      <c r="I37" s="2160">
        <f>SUM(I31,I33,I35)</f>
        <v>0</v>
      </c>
      <c r="J37" s="2161"/>
      <c r="K37" s="2161"/>
      <c r="L37" s="2162"/>
      <c r="N37" s="726"/>
      <c r="O37" s="726"/>
      <c r="P37" s="726"/>
      <c r="Q37" s="726"/>
      <c r="R37" s="726"/>
      <c r="S37" s="726"/>
      <c r="T37" s="726"/>
      <c r="U37" s="726"/>
      <c r="V37" s="726"/>
      <c r="W37" s="726"/>
      <c r="X37" s="29"/>
      <c r="Y37" s="29"/>
      <c r="Z37" s="779"/>
      <c r="AA37" s="779"/>
      <c r="AB37" s="779"/>
      <c r="AC37" s="779"/>
      <c r="AD37" s="779"/>
      <c r="AE37" s="779"/>
      <c r="AF37" s="779"/>
      <c r="AG37" s="779"/>
      <c r="AH37" s="779"/>
      <c r="AI37" s="779"/>
      <c r="AJ37" s="29"/>
      <c r="AK37" s="29"/>
      <c r="AL37" s="29"/>
    </row>
    <row r="38" spans="1:38" ht="11.25" customHeight="1" x14ac:dyDescent="0.2">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2">
      <c r="A39" s="2149" t="s">
        <v>4970</v>
      </c>
      <c r="B39" s="2149"/>
      <c r="C39" s="2149"/>
      <c r="D39" s="2149"/>
      <c r="E39" s="2149"/>
      <c r="F39" s="2149"/>
      <c r="G39" s="2149"/>
      <c r="H39" s="2149"/>
      <c r="I39" s="2149"/>
      <c r="J39" s="2149"/>
      <c r="K39" s="2149"/>
      <c r="L39" s="2149"/>
      <c r="M39" s="2149"/>
      <c r="N39" s="2149"/>
      <c r="O39" s="2149"/>
      <c r="P39" s="2149"/>
      <c r="Q39" s="2149"/>
      <c r="R39" s="2149"/>
      <c r="S39" s="2149"/>
      <c r="T39" s="2149"/>
      <c r="U39" s="2149"/>
      <c r="V39" s="2149"/>
      <c r="W39" s="60"/>
    </row>
    <row r="40" spans="1:38" ht="21" customHeight="1" x14ac:dyDescent="0.2">
      <c r="A40" s="31"/>
      <c r="B40" s="65" t="s">
        <v>185</v>
      </c>
      <c r="C40" s="25"/>
      <c r="D40" s="25"/>
      <c r="E40" s="25"/>
      <c r="G40" s="25"/>
      <c r="H40" s="25"/>
      <c r="I40" s="25"/>
      <c r="J40" s="25"/>
      <c r="K40" s="25"/>
      <c r="L40" s="25"/>
      <c r="P40" s="43"/>
      <c r="Q40" s="43"/>
      <c r="R40" s="43"/>
      <c r="S40" s="43"/>
      <c r="T40" s="43"/>
      <c r="U40" s="43"/>
      <c r="V40" s="43"/>
      <c r="W40" s="43"/>
    </row>
    <row r="41" spans="1:38" ht="21" customHeight="1" x14ac:dyDescent="0.2">
      <c r="A41" s="31"/>
      <c r="B41" s="42" t="s">
        <v>186</v>
      </c>
      <c r="C41" s="12"/>
      <c r="D41" s="12"/>
      <c r="E41" s="12"/>
      <c r="F41" s="66"/>
      <c r="G41" s="25"/>
      <c r="H41" s="25"/>
      <c r="I41" s="25"/>
      <c r="M41" s="2189"/>
      <c r="N41" s="2190"/>
      <c r="P41" s="131"/>
      <c r="Q41" s="131"/>
      <c r="R41" s="131"/>
      <c r="S41" s="131"/>
      <c r="T41" s="131"/>
      <c r="U41" s="131"/>
      <c r="V41" s="131"/>
      <c r="W41" s="43"/>
    </row>
    <row r="42" spans="1:38" ht="21" customHeight="1" x14ac:dyDescent="0.2">
      <c r="A42" s="31"/>
      <c r="B42" s="42" t="s">
        <v>187</v>
      </c>
      <c r="C42" s="11"/>
      <c r="D42" s="11"/>
      <c r="E42" s="11"/>
      <c r="F42" s="66"/>
      <c r="L42" s="9"/>
      <c r="M42" s="21"/>
      <c r="P42" s="132"/>
      <c r="Q42" s="132"/>
      <c r="R42" s="132"/>
      <c r="S42" s="132"/>
      <c r="T42" s="132"/>
      <c r="U42" s="132"/>
      <c r="V42" s="132"/>
      <c r="W42" s="36"/>
    </row>
    <row r="43" spans="1:38" ht="21" customHeight="1" x14ac:dyDescent="0.2">
      <c r="A43" s="31"/>
      <c r="B43" s="5" t="s">
        <v>188</v>
      </c>
      <c r="C43" s="21" t="s">
        <v>189</v>
      </c>
      <c r="D43" s="9"/>
      <c r="E43" s="9"/>
    </row>
    <row r="44" spans="1:38" s="21" customFormat="1" ht="21" customHeight="1" x14ac:dyDescent="0.2">
      <c r="A44" s="67"/>
      <c r="B44" s="68"/>
      <c r="E44" s="21" t="s">
        <v>190</v>
      </c>
      <c r="H44" s="21" t="s">
        <v>191</v>
      </c>
      <c r="I44" s="2115">
        <v>0</v>
      </c>
      <c r="J44" s="2116"/>
      <c r="K44" s="2191" t="s">
        <v>192</v>
      </c>
      <c r="L44" s="2192"/>
      <c r="M44" s="2193">
        <v>0</v>
      </c>
      <c r="N44" s="2194"/>
      <c r="O44" s="69" t="s">
        <v>193</v>
      </c>
      <c r="P44" s="2195">
        <f>I44+M44</f>
        <v>0</v>
      </c>
      <c r="Q44" s="2195"/>
      <c r="R44" s="2195"/>
      <c r="S44" s="2195"/>
      <c r="U44" s="132"/>
    </row>
    <row r="45" spans="1:38" s="21" customFormat="1" ht="21" customHeight="1" x14ac:dyDescent="0.2">
      <c r="A45" s="67"/>
      <c r="B45" s="68"/>
      <c r="E45" s="21" t="s">
        <v>194</v>
      </c>
      <c r="H45" s="21" t="s">
        <v>191</v>
      </c>
      <c r="I45" s="2115">
        <v>0</v>
      </c>
      <c r="J45" s="2116"/>
      <c r="K45" s="2191" t="s">
        <v>195</v>
      </c>
      <c r="L45" s="2192"/>
      <c r="M45" s="2193">
        <v>0</v>
      </c>
      <c r="N45" s="2194"/>
      <c r="O45" s="69" t="s">
        <v>196</v>
      </c>
      <c r="P45" s="2195">
        <f>I45+M45</f>
        <v>0</v>
      </c>
      <c r="Q45" s="2195"/>
      <c r="R45" s="2195"/>
      <c r="S45" s="2195"/>
      <c r="T45" s="29"/>
      <c r="U45" s="21" t="s">
        <v>197</v>
      </c>
      <c r="V45" s="29"/>
    </row>
    <row r="46" spans="1:38" ht="5.25" customHeight="1" x14ac:dyDescent="0.2">
      <c r="A46" s="31"/>
      <c r="B46" s="5"/>
      <c r="D46" s="21"/>
      <c r="H46" s="53"/>
      <c r="J46" s="19"/>
      <c r="K46" s="19"/>
      <c r="L46" s="70"/>
      <c r="M46" s="70"/>
      <c r="N46" s="19"/>
      <c r="O46" s="9"/>
      <c r="P46" s="19"/>
      <c r="S46" s="71"/>
      <c r="T46" s="71"/>
      <c r="U46" s="19"/>
      <c r="V46" s="29"/>
    </row>
    <row r="47" spans="1:38" s="21" customFormat="1" ht="21.75" customHeight="1" x14ac:dyDescent="0.2">
      <c r="A47" s="67"/>
      <c r="B47" s="68"/>
      <c r="E47" s="21" t="s">
        <v>71</v>
      </c>
      <c r="H47" s="21" t="s">
        <v>191</v>
      </c>
      <c r="I47" s="2120">
        <f>I44+I45</f>
        <v>0</v>
      </c>
      <c r="J47" s="2121"/>
      <c r="K47" s="2191" t="s">
        <v>195</v>
      </c>
      <c r="L47" s="2192"/>
      <c r="M47" s="2223">
        <f>M44+M45</f>
        <v>0</v>
      </c>
      <c r="N47" s="2224"/>
      <c r="O47" s="69" t="s">
        <v>196</v>
      </c>
      <c r="P47" s="2195">
        <f>I47+M47</f>
        <v>0</v>
      </c>
      <c r="Q47" s="2195"/>
      <c r="R47" s="2195"/>
      <c r="S47" s="2195"/>
      <c r="U47" s="21" t="s">
        <v>198</v>
      </c>
    </row>
    <row r="48" spans="1:38" ht="6" customHeight="1" x14ac:dyDescent="0.2">
      <c r="A48" s="31"/>
      <c r="B48" s="5"/>
      <c r="E48" s="21"/>
      <c r="H48" s="53"/>
      <c r="I48" s="70"/>
      <c r="J48" s="70"/>
      <c r="L48" s="9"/>
      <c r="M48" s="19"/>
      <c r="N48" s="71"/>
      <c r="O48" s="71"/>
      <c r="R48" s="21"/>
      <c r="U48" s="132"/>
    </row>
    <row r="49" spans="1:38" s="21" customFormat="1" ht="21.75" customHeight="1" x14ac:dyDescent="0.2">
      <c r="A49" s="67"/>
      <c r="B49" s="68" t="s">
        <v>199</v>
      </c>
      <c r="C49" s="135" t="s">
        <v>200</v>
      </c>
      <c r="D49" s="136"/>
      <c r="E49" s="136"/>
      <c r="F49" s="136"/>
      <c r="G49" s="2200" t="str">
        <f>IFERROR(P45/P47,"%")</f>
        <v>%</v>
      </c>
      <c r="H49" s="2201"/>
      <c r="J49" s="69" t="s">
        <v>201</v>
      </c>
      <c r="K49" s="72"/>
      <c r="L49" s="72"/>
      <c r="N49" s="9"/>
      <c r="R49" s="73"/>
      <c r="S49" s="73"/>
      <c r="T49" s="136"/>
      <c r="U49" s="136"/>
    </row>
    <row r="50" spans="1:38" s="21" customFormat="1" ht="18.75" customHeight="1" x14ac:dyDescent="0.2">
      <c r="A50" s="67"/>
      <c r="B50" s="42" t="s">
        <v>404</v>
      </c>
      <c r="C50" s="11"/>
      <c r="D50" s="11"/>
      <c r="E50" s="11"/>
      <c r="F50" s="42"/>
      <c r="G50" s="42"/>
      <c r="H50" s="42"/>
      <c r="I50" s="42"/>
      <c r="J50" s="42"/>
      <c r="K50" s="42"/>
      <c r="L50" s="42"/>
      <c r="M50" s="42"/>
      <c r="N50" s="42"/>
      <c r="O50" s="42"/>
    </row>
    <row r="51" spans="1:38" s="21" customFormat="1" ht="21.75" customHeight="1" x14ac:dyDescent="0.2">
      <c r="A51" s="67"/>
      <c r="C51" s="2130" t="s">
        <v>416</v>
      </c>
      <c r="D51" s="2131"/>
      <c r="E51" s="2120">
        <f>I47</f>
        <v>0</v>
      </c>
      <c r="F51" s="2121"/>
      <c r="G51" s="2198" t="s">
        <v>202</v>
      </c>
      <c r="H51" s="2199"/>
      <c r="I51" s="2199"/>
      <c r="J51" s="2199"/>
      <c r="K51" s="2199"/>
      <c r="L51" s="2199"/>
      <c r="M51" s="2199"/>
      <c r="N51" s="2199"/>
      <c r="O51" s="2199"/>
      <c r="P51" s="2199"/>
      <c r="Q51" s="2115">
        <v>0</v>
      </c>
      <c r="R51" s="2116"/>
      <c r="Y51" s="74"/>
    </row>
    <row r="52" spans="1:38" s="21" customFormat="1" ht="21.75" customHeight="1" x14ac:dyDescent="0.2">
      <c r="A52" s="67"/>
      <c r="C52" s="42" t="s">
        <v>203</v>
      </c>
      <c r="D52" s="2142" t="s">
        <v>204</v>
      </c>
      <c r="E52" s="2142"/>
      <c r="F52" s="2142"/>
      <c r="G52" s="2142"/>
      <c r="H52" s="2142"/>
      <c r="I52" s="2142"/>
      <c r="J52" s="2143"/>
      <c r="K52" s="2117">
        <f>E51+Q51</f>
        <v>0</v>
      </c>
      <c r="L52" s="2117"/>
      <c r="M52" s="2132" t="s">
        <v>205</v>
      </c>
      <c r="N52" s="2130"/>
      <c r="O52" s="2130"/>
      <c r="P52" s="2130"/>
      <c r="Q52" s="2131"/>
      <c r="R52" s="2120">
        <f>ROUNDUP(K52*0.8,0)</f>
        <v>0</v>
      </c>
      <c r="S52" s="2121"/>
      <c r="T52" s="42" t="s">
        <v>206</v>
      </c>
    </row>
    <row r="53" spans="1:38" s="21" customFormat="1" ht="21.75" customHeight="1" x14ac:dyDescent="0.2">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2">
      <c r="A54" s="67"/>
      <c r="B54" s="42" t="s">
        <v>405</v>
      </c>
      <c r="C54" s="11"/>
      <c r="D54" s="11"/>
      <c r="E54" s="11"/>
      <c r="F54" s="42"/>
      <c r="G54" s="42"/>
      <c r="H54" s="1379">
        <v>0</v>
      </c>
      <c r="I54" s="2225" t="s">
        <v>414</v>
      </c>
      <c r="J54" s="2225"/>
      <c r="K54" s="2225"/>
      <c r="L54" s="2225"/>
      <c r="M54" s="2225"/>
      <c r="N54" s="2225"/>
      <c r="O54" s="2225"/>
      <c r="P54" s="2225"/>
      <c r="Q54" s="2225"/>
      <c r="R54" s="2225"/>
      <c r="S54" s="2225"/>
      <c r="T54" s="2225"/>
      <c r="U54" s="2225"/>
      <c r="V54" s="2225"/>
    </row>
    <row r="55" spans="1:38" s="21" customFormat="1" ht="18.75" customHeight="1" x14ac:dyDescent="0.2">
      <c r="A55" s="67"/>
      <c r="B55" s="11" t="s">
        <v>415</v>
      </c>
      <c r="D55" s="11"/>
      <c r="E55" s="11"/>
      <c r="F55" s="42"/>
      <c r="G55" s="42"/>
      <c r="H55" s="42"/>
      <c r="I55" s="42"/>
      <c r="J55" s="42"/>
      <c r="K55" s="42"/>
      <c r="L55" s="42"/>
      <c r="M55" s="42"/>
      <c r="N55" s="42"/>
      <c r="O55" s="42"/>
    </row>
    <row r="56" spans="1:38" s="21" customFormat="1" ht="21.75" customHeight="1" x14ac:dyDescent="0.2">
      <c r="A56" s="67"/>
      <c r="C56" s="2130" t="s">
        <v>416</v>
      </c>
      <c r="D56" s="2131"/>
      <c r="E56" s="2120">
        <f>I47</f>
        <v>0</v>
      </c>
      <c r="F56" s="2121"/>
      <c r="G56" s="2198" t="s">
        <v>202</v>
      </c>
      <c r="H56" s="2199"/>
      <c r="I56" s="2199"/>
      <c r="J56" s="2199"/>
      <c r="K56" s="2199"/>
      <c r="L56" s="2199"/>
      <c r="M56" s="2199"/>
      <c r="N56" s="2199"/>
      <c r="O56" s="2199"/>
      <c r="P56" s="2199"/>
      <c r="Q56" s="2115">
        <v>0</v>
      </c>
      <c r="R56" s="2116"/>
      <c r="Y56" s="74"/>
    </row>
    <row r="57" spans="1:38" s="21" customFormat="1" ht="21.75" customHeight="1" x14ac:dyDescent="0.2">
      <c r="A57" s="67"/>
      <c r="C57" s="42" t="s">
        <v>193</v>
      </c>
      <c r="D57" s="2142" t="s">
        <v>204</v>
      </c>
      <c r="E57" s="2142"/>
      <c r="F57" s="2142"/>
      <c r="G57" s="2142"/>
      <c r="H57" s="2142"/>
      <c r="I57" s="2142"/>
      <c r="J57" s="2143"/>
      <c r="K57" s="2117">
        <f>E56+Q56</f>
        <v>0</v>
      </c>
      <c r="L57" s="2117"/>
      <c r="M57" s="2132" t="s">
        <v>395</v>
      </c>
      <c r="N57" s="2130"/>
      <c r="O57" s="2130"/>
      <c r="P57" s="2130"/>
      <c r="Q57" s="2131"/>
      <c r="R57" s="2120">
        <f>ROUNDUP(K57*0.6,0)</f>
        <v>0</v>
      </c>
      <c r="S57" s="2121"/>
      <c r="T57" s="42" t="s">
        <v>206</v>
      </c>
    </row>
    <row r="58" spans="1:38" s="21" customFormat="1" ht="21.75" customHeight="1" x14ac:dyDescent="0.2">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5" customHeight="1" x14ac:dyDescent="0.2">
      <c r="A59" s="67"/>
      <c r="B59" s="2235" t="s">
        <v>406</v>
      </c>
      <c r="C59" s="2235"/>
      <c r="D59" s="2235"/>
      <c r="E59" s="2235"/>
      <c r="F59" s="2235"/>
      <c r="G59" s="2235"/>
      <c r="H59" s="2235"/>
      <c r="I59" s="2235"/>
      <c r="J59" s="2235"/>
      <c r="K59" s="2235"/>
      <c r="L59" s="2235"/>
      <c r="M59" s="2235"/>
      <c r="N59" s="2235"/>
      <c r="O59" s="2235"/>
      <c r="P59" s="2235"/>
      <c r="Q59" s="2235"/>
      <c r="R59" s="2235"/>
      <c r="S59" s="2235"/>
      <c r="T59" s="2235"/>
      <c r="U59" s="2235"/>
      <c r="V59" s="2235"/>
      <c r="W59" s="134"/>
      <c r="X59" s="29"/>
      <c r="Y59" s="29"/>
      <c r="Z59" s="29"/>
      <c r="AA59" s="29"/>
      <c r="AB59" s="29"/>
      <c r="AC59" s="29"/>
      <c r="AD59" s="29"/>
      <c r="AE59" s="29"/>
      <c r="AF59" s="29"/>
      <c r="AG59" s="29"/>
      <c r="AH59" s="29"/>
      <c r="AI59" s="29"/>
      <c r="AJ59" s="29"/>
      <c r="AK59" s="29"/>
      <c r="AL59" s="29"/>
    </row>
    <row r="60" spans="1:38" s="21" customFormat="1" ht="22.5" customHeight="1" x14ac:dyDescent="0.2">
      <c r="A60" s="9"/>
      <c r="B60" s="33" t="s">
        <v>60</v>
      </c>
      <c r="C60" s="2251" t="s">
        <v>61</v>
      </c>
      <c r="D60" s="2252"/>
      <c r="E60" s="2253"/>
      <c r="F60" s="2152" t="s">
        <v>62</v>
      </c>
      <c r="G60" s="2153"/>
      <c r="H60" s="2154"/>
      <c r="I60" s="2152" t="s">
        <v>63</v>
      </c>
      <c r="J60" s="2153"/>
      <c r="K60" s="2153"/>
      <c r="L60" s="2154"/>
      <c r="M60" s="29"/>
      <c r="N60" s="2319" t="s">
        <v>417</v>
      </c>
      <c r="O60" s="2320"/>
      <c r="P60" s="2320"/>
      <c r="Q60" s="2320"/>
      <c r="R60" s="2320"/>
      <c r="S60" s="2320"/>
      <c r="T60" s="2320"/>
      <c r="U60" s="2320"/>
      <c r="V60" s="2321"/>
      <c r="W60" s="63"/>
      <c r="X60" s="29"/>
      <c r="Y60" s="29"/>
      <c r="Z60" s="780"/>
      <c r="AA60" s="1846"/>
      <c r="AB60" s="1846"/>
      <c r="AC60" s="1846"/>
      <c r="AD60" s="1846"/>
      <c r="AE60" s="1846"/>
      <c r="AF60" s="1846"/>
      <c r="AG60" s="780"/>
      <c r="AH60" s="780"/>
      <c r="AI60" s="780"/>
      <c r="AJ60" s="29"/>
      <c r="AK60" s="29"/>
      <c r="AL60" s="29"/>
    </row>
    <row r="61" spans="1:38" s="21" customFormat="1" ht="12" customHeight="1" x14ac:dyDescent="0.2">
      <c r="A61" s="34"/>
      <c r="B61" s="2139" t="s">
        <v>34</v>
      </c>
      <c r="C61" s="2141"/>
      <c r="D61" s="2141"/>
      <c r="E61" s="2141"/>
      <c r="F61" s="2181"/>
      <c r="G61" s="2182"/>
      <c r="H61" s="35"/>
      <c r="I61" s="2118">
        <f t="shared" ref="I61:I65" si="1">INT(C61*F61/10)</f>
        <v>0</v>
      </c>
      <c r="J61" s="2118"/>
      <c r="K61" s="2118"/>
      <c r="L61" s="2118"/>
      <c r="M61" s="29"/>
      <c r="N61" s="2322"/>
      <c r="O61" s="2323"/>
      <c r="P61" s="2323"/>
      <c r="Q61" s="2323"/>
      <c r="R61" s="2323"/>
      <c r="S61" s="2323"/>
      <c r="T61" s="2323"/>
      <c r="U61" s="2323"/>
      <c r="V61" s="2324"/>
      <c r="W61" s="63"/>
      <c r="X61" s="29"/>
      <c r="Y61" s="29"/>
      <c r="Z61" s="780"/>
      <c r="AA61" s="1888"/>
      <c r="AB61" s="1888"/>
      <c r="AC61" s="665"/>
      <c r="AD61" s="1888"/>
      <c r="AE61" s="1888"/>
      <c r="AF61" s="665"/>
      <c r="AG61" s="780"/>
      <c r="AH61" s="780"/>
      <c r="AI61" s="780"/>
      <c r="AJ61" s="29"/>
      <c r="AK61" s="29"/>
      <c r="AL61" s="29"/>
    </row>
    <row r="62" spans="1:38" s="21" customFormat="1" ht="22.5" customHeight="1" x14ac:dyDescent="0.2">
      <c r="A62" s="34"/>
      <c r="B62" s="2140"/>
      <c r="C62" s="2155" t="str">
        <f>IF($M$6="○",'別紙1 活動計画書'!C21,"")</f>
        <v/>
      </c>
      <c r="D62" s="2156"/>
      <c r="E62" s="2157"/>
      <c r="F62" s="2184">
        <f>IF('はじめに（PC）'!$D$2="北海道",'【参考】交付単価（PC）'!Q21,'【参考】交付単価（PC）'!O21)</f>
        <v>400</v>
      </c>
      <c r="G62" s="2185"/>
      <c r="H62" s="62" t="s">
        <v>65</v>
      </c>
      <c r="I62" s="2160" t="str">
        <f>IFERROR(INT(C62*F62/10),"")</f>
        <v/>
      </c>
      <c r="J62" s="2161"/>
      <c r="K62" s="2161"/>
      <c r="L62" s="2162"/>
      <c r="M62" s="29"/>
      <c r="N62" s="2322"/>
      <c r="O62" s="2323"/>
      <c r="P62" s="2323"/>
      <c r="Q62" s="2323"/>
      <c r="R62" s="2323"/>
      <c r="S62" s="2323"/>
      <c r="T62" s="2323"/>
      <c r="U62" s="2323"/>
      <c r="V62" s="2324"/>
      <c r="W62" s="63"/>
      <c r="X62" s="29"/>
      <c r="Y62" s="29"/>
      <c r="Z62" s="780"/>
      <c r="AA62" s="2294"/>
      <c r="AB62" s="2294"/>
      <c r="AC62" s="666"/>
      <c r="AD62" s="2294"/>
      <c r="AE62" s="2294"/>
      <c r="AF62" s="666"/>
      <c r="AG62" s="780"/>
      <c r="AH62" s="780"/>
      <c r="AI62" s="780"/>
      <c r="AJ62" s="29"/>
      <c r="AK62" s="29"/>
      <c r="AL62" s="29"/>
    </row>
    <row r="63" spans="1:38" s="21" customFormat="1" ht="12" customHeight="1" x14ac:dyDescent="0.2">
      <c r="A63" s="34"/>
      <c r="B63" s="2139" t="s">
        <v>66</v>
      </c>
      <c r="C63" s="2141"/>
      <c r="D63" s="2141"/>
      <c r="E63" s="2141"/>
      <c r="F63" s="2181"/>
      <c r="G63" s="2182"/>
      <c r="H63" s="35"/>
      <c r="I63" s="2118">
        <f t="shared" si="1"/>
        <v>0</v>
      </c>
      <c r="J63" s="2118"/>
      <c r="K63" s="2118"/>
      <c r="L63" s="2118"/>
      <c r="M63" s="29"/>
      <c r="N63" s="2322"/>
      <c r="O63" s="2323"/>
      <c r="P63" s="2323"/>
      <c r="Q63" s="2323"/>
      <c r="R63" s="2323"/>
      <c r="S63" s="2323"/>
      <c r="T63" s="2323"/>
      <c r="U63" s="2323"/>
      <c r="V63" s="2324"/>
      <c r="W63" s="63"/>
      <c r="X63" s="29"/>
      <c r="Y63" s="29"/>
      <c r="Z63" s="780"/>
      <c r="AA63" s="1888"/>
      <c r="AB63" s="1888"/>
      <c r="AC63" s="665"/>
      <c r="AD63" s="1888"/>
      <c r="AE63" s="1888"/>
      <c r="AF63" s="665"/>
      <c r="AG63" s="780"/>
      <c r="AH63" s="780"/>
      <c r="AI63" s="780"/>
      <c r="AJ63" s="29"/>
      <c r="AK63" s="29"/>
      <c r="AL63" s="29"/>
    </row>
    <row r="64" spans="1:38" s="21" customFormat="1" ht="22.5" customHeight="1" x14ac:dyDescent="0.2">
      <c r="A64" s="34"/>
      <c r="B64" s="2140"/>
      <c r="C64" s="2155" t="str">
        <f>IF($M$6="○",'別紙1 活動計画書'!C23,"")</f>
        <v/>
      </c>
      <c r="D64" s="2156"/>
      <c r="E64" s="2157"/>
      <c r="F64" s="2184">
        <f>IF('はじめに（PC）'!$D$2="北海道",'【参考】交付単価（PC）'!Q22,'【参考】交付単価（PC）'!O22)</f>
        <v>240</v>
      </c>
      <c r="G64" s="2185"/>
      <c r="H64" s="62" t="s">
        <v>65</v>
      </c>
      <c r="I64" s="2160" t="str">
        <f>IFERROR(INT(C64*F64/10),"")</f>
        <v/>
      </c>
      <c r="J64" s="2161"/>
      <c r="K64" s="2161"/>
      <c r="L64" s="2162"/>
      <c r="M64" s="29"/>
      <c r="N64" s="2322"/>
      <c r="O64" s="2323"/>
      <c r="P64" s="2323"/>
      <c r="Q64" s="2323"/>
      <c r="R64" s="2323"/>
      <c r="S64" s="2323"/>
      <c r="T64" s="2323"/>
      <c r="U64" s="2323"/>
      <c r="V64" s="2324"/>
      <c r="W64" s="63"/>
      <c r="X64" s="29"/>
      <c r="Y64" s="29"/>
      <c r="Z64" s="780"/>
      <c r="AA64" s="2294"/>
      <c r="AB64" s="2294"/>
      <c r="AC64" s="666"/>
      <c r="AD64" s="2294"/>
      <c r="AE64" s="2294"/>
      <c r="AF64" s="666"/>
      <c r="AG64" s="780"/>
      <c r="AH64" s="780"/>
      <c r="AI64" s="780"/>
      <c r="AJ64" s="29"/>
      <c r="AK64" s="29"/>
      <c r="AL64" s="29"/>
    </row>
    <row r="65" spans="1:38" s="21" customFormat="1" ht="12" customHeight="1" x14ac:dyDescent="0.2">
      <c r="A65" s="34"/>
      <c r="B65" s="2139" t="s">
        <v>68</v>
      </c>
      <c r="C65" s="2141"/>
      <c r="D65" s="2141"/>
      <c r="E65" s="2141"/>
      <c r="F65" s="2181"/>
      <c r="G65" s="2182"/>
      <c r="H65" s="35"/>
      <c r="I65" s="2118">
        <f t="shared" si="1"/>
        <v>0</v>
      </c>
      <c r="J65" s="2118"/>
      <c r="K65" s="2118"/>
      <c r="L65" s="2118"/>
      <c r="M65" s="29"/>
      <c r="N65" s="2322"/>
      <c r="O65" s="2323"/>
      <c r="P65" s="2323"/>
      <c r="Q65" s="2323"/>
      <c r="R65" s="2323"/>
      <c r="S65" s="2323"/>
      <c r="T65" s="2323"/>
      <c r="U65" s="2323"/>
      <c r="V65" s="2324"/>
      <c r="W65" s="63"/>
      <c r="X65" s="29"/>
      <c r="Y65" s="29"/>
      <c r="Z65" s="780"/>
      <c r="AA65" s="1888"/>
      <c r="AB65" s="1888"/>
      <c r="AC65" s="665"/>
      <c r="AD65" s="1888"/>
      <c r="AE65" s="1888"/>
      <c r="AF65" s="665"/>
      <c r="AG65" s="780"/>
      <c r="AH65" s="780"/>
      <c r="AI65" s="780"/>
      <c r="AJ65" s="29"/>
      <c r="AK65" s="29"/>
      <c r="AL65" s="29"/>
    </row>
    <row r="66" spans="1:38" s="21" customFormat="1" ht="22.5" customHeight="1" thickBot="1" x14ac:dyDescent="0.25">
      <c r="A66" s="29"/>
      <c r="B66" s="2183"/>
      <c r="C66" s="2155" t="str">
        <f>IF($M$6="○",'別紙1 活動計画書'!C25,"")</f>
        <v/>
      </c>
      <c r="D66" s="2156"/>
      <c r="E66" s="2157"/>
      <c r="F66" s="2158">
        <f>IF('はじめに（PC）'!$D$2="北海道",'【参考】交付単価（PC）'!Q23,'【参考】交付単価（PC）'!O23)</f>
        <v>40</v>
      </c>
      <c r="G66" s="2159"/>
      <c r="H66" s="77" t="s">
        <v>65</v>
      </c>
      <c r="I66" s="2160" t="str">
        <f>IFERROR(INT(C66*F66/10),"")</f>
        <v/>
      </c>
      <c r="J66" s="2161"/>
      <c r="K66" s="2161"/>
      <c r="L66" s="2162"/>
      <c r="M66" s="29"/>
      <c r="N66" s="2322"/>
      <c r="O66" s="2323"/>
      <c r="P66" s="2323"/>
      <c r="Q66" s="2323"/>
      <c r="R66" s="2323"/>
      <c r="S66" s="2323"/>
      <c r="T66" s="2323"/>
      <c r="U66" s="2323"/>
      <c r="V66" s="2324"/>
      <c r="W66" s="63"/>
      <c r="X66" s="29"/>
      <c r="Y66" s="29"/>
      <c r="Z66" s="780"/>
      <c r="AA66" s="2294"/>
      <c r="AB66" s="2294"/>
      <c r="AC66" s="667"/>
      <c r="AD66" s="2294"/>
      <c r="AE66" s="2294"/>
      <c r="AF66" s="667"/>
      <c r="AG66" s="780"/>
      <c r="AH66" s="780"/>
      <c r="AI66" s="780"/>
      <c r="AJ66" s="29"/>
      <c r="AK66" s="29"/>
      <c r="AL66" s="29"/>
    </row>
    <row r="67" spans="1:38" s="21" customFormat="1" ht="12" customHeight="1" thickTop="1" x14ac:dyDescent="0.2">
      <c r="A67" s="29"/>
      <c r="B67" s="2304" t="s">
        <v>71</v>
      </c>
      <c r="C67" s="2306">
        <f>INT(SUM(C61,C63,C65))</f>
        <v>0</v>
      </c>
      <c r="D67" s="2307"/>
      <c r="E67" s="2308"/>
      <c r="F67" s="2309"/>
      <c r="G67" s="2310"/>
      <c r="H67" s="2311"/>
      <c r="I67" s="2133">
        <f>SUM(I61,I63,I65)</f>
        <v>0</v>
      </c>
      <c r="J67" s="2134"/>
      <c r="K67" s="2134"/>
      <c r="L67" s="2135"/>
      <c r="M67" s="29"/>
      <c r="N67" s="2322"/>
      <c r="O67" s="2323"/>
      <c r="P67" s="2323"/>
      <c r="Q67" s="2323"/>
      <c r="R67" s="2323"/>
      <c r="S67" s="2323"/>
      <c r="T67" s="2323"/>
      <c r="U67" s="2323"/>
      <c r="V67" s="2324"/>
      <c r="W67" s="63"/>
      <c r="X67" s="29"/>
      <c r="Y67" s="29"/>
      <c r="Z67" s="780"/>
      <c r="AA67" s="780"/>
      <c r="AB67" s="780"/>
      <c r="AC67" s="780"/>
      <c r="AD67" s="780"/>
      <c r="AE67" s="780"/>
      <c r="AF67" s="780"/>
      <c r="AG67" s="780"/>
      <c r="AH67" s="780"/>
      <c r="AI67" s="780"/>
      <c r="AJ67" s="29"/>
      <c r="AK67" s="29"/>
      <c r="AL67" s="29"/>
    </row>
    <row r="68" spans="1:38" s="21" customFormat="1" ht="22.5" customHeight="1" x14ac:dyDescent="0.2">
      <c r="A68" s="29"/>
      <c r="B68" s="2305"/>
      <c r="C68" s="2136">
        <f>INT(SUM(C62,C64,C66))</f>
        <v>0</v>
      </c>
      <c r="D68" s="2137"/>
      <c r="E68" s="2138"/>
      <c r="F68" s="2312"/>
      <c r="G68" s="2313"/>
      <c r="H68" s="2314"/>
      <c r="I68" s="2124">
        <f>SUM(I62,I64,I66)</f>
        <v>0</v>
      </c>
      <c r="J68" s="2125"/>
      <c r="K68" s="2125"/>
      <c r="L68" s="2126"/>
      <c r="M68" s="29"/>
      <c r="N68" s="2322"/>
      <c r="O68" s="2323"/>
      <c r="P68" s="2323"/>
      <c r="Q68" s="2323"/>
      <c r="R68" s="2323"/>
      <c r="S68" s="2323"/>
      <c r="T68" s="2323"/>
      <c r="U68" s="2323"/>
      <c r="V68" s="2324"/>
      <c r="W68" s="63"/>
      <c r="X68" s="29"/>
      <c r="Y68" s="29"/>
      <c r="Z68" s="780"/>
      <c r="AA68" s="780"/>
      <c r="AB68" s="780"/>
      <c r="AC68" s="780"/>
      <c r="AD68" s="780"/>
      <c r="AE68" s="780"/>
      <c r="AF68" s="780"/>
      <c r="AG68" s="780"/>
      <c r="AH68" s="780"/>
      <c r="AI68" s="780"/>
      <c r="AJ68" s="29"/>
      <c r="AK68" s="29"/>
      <c r="AL68" s="29"/>
    </row>
    <row r="69" spans="1:38" s="21" customFormat="1" ht="25.5" customHeight="1" x14ac:dyDescent="0.2">
      <c r="A69" s="29"/>
      <c r="B69" s="2241" t="s">
        <v>64</v>
      </c>
      <c r="C69" s="2241"/>
      <c r="D69" s="2241"/>
      <c r="E69" s="2241"/>
      <c r="F69" s="2241"/>
      <c r="G69" s="2241"/>
      <c r="H69" s="2241"/>
      <c r="I69" s="2241"/>
      <c r="J69" s="2241"/>
      <c r="K69" s="2241"/>
      <c r="L69" s="2241"/>
      <c r="M69" s="29"/>
      <c r="N69" s="2325"/>
      <c r="O69" s="2326"/>
      <c r="P69" s="2326"/>
      <c r="Q69" s="2326"/>
      <c r="R69" s="2326"/>
      <c r="S69" s="2326"/>
      <c r="T69" s="2326"/>
      <c r="U69" s="2326"/>
      <c r="V69" s="2327"/>
      <c r="W69" s="63"/>
      <c r="X69" s="29"/>
      <c r="Y69" s="29"/>
      <c r="Z69" s="780"/>
      <c r="AA69" s="780"/>
      <c r="AB69" s="780"/>
      <c r="AC69" s="780"/>
      <c r="AD69" s="780"/>
      <c r="AE69" s="780"/>
      <c r="AF69" s="780"/>
      <c r="AG69" s="780"/>
      <c r="AH69" s="780"/>
      <c r="AI69" s="780"/>
      <c r="AJ69" s="29"/>
      <c r="AK69" s="29"/>
      <c r="AL69" s="29"/>
    </row>
    <row r="70" spans="1:38" s="21" customFormat="1" ht="25.5" customHeight="1" x14ac:dyDescent="0.2">
      <c r="A70" s="29"/>
      <c r="B70" s="2148" t="s">
        <v>4813</v>
      </c>
      <c r="C70" s="2148"/>
      <c r="D70" s="2148"/>
      <c r="E70" s="2148"/>
      <c r="F70" s="2148"/>
      <c r="G70" s="2148"/>
      <c r="H70" s="2148"/>
      <c r="I70" s="2148"/>
      <c r="J70" s="2148"/>
      <c r="K70" s="2148"/>
      <c r="L70" s="2148"/>
      <c r="M70" s="29"/>
      <c r="N70" s="693"/>
      <c r="O70" s="693"/>
      <c r="P70" s="693"/>
      <c r="Q70" s="693"/>
      <c r="R70" s="693"/>
      <c r="S70" s="693"/>
      <c r="T70" s="693"/>
      <c r="U70" s="693"/>
      <c r="V70" s="693"/>
      <c r="W70" s="692"/>
      <c r="X70" s="29"/>
      <c r="Y70" s="29"/>
      <c r="Z70" s="780"/>
      <c r="AA70" s="780"/>
      <c r="AB70" s="780"/>
      <c r="AC70" s="780"/>
      <c r="AD70" s="780"/>
      <c r="AE70" s="780"/>
      <c r="AF70" s="780"/>
      <c r="AG70" s="780"/>
      <c r="AH70" s="780"/>
      <c r="AI70" s="780"/>
      <c r="AJ70" s="29"/>
      <c r="AK70" s="29"/>
      <c r="AL70" s="29"/>
    </row>
    <row r="71" spans="1:38" s="21" customFormat="1" ht="16.5" customHeight="1" x14ac:dyDescent="0.2">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8" customFormat="1" ht="25.5" customHeight="1" x14ac:dyDescent="0.2">
      <c r="A72" s="2119" t="s">
        <v>4667</v>
      </c>
      <c r="B72" s="2119"/>
      <c r="C72" s="2119"/>
      <c r="D72" s="2119"/>
      <c r="E72" s="2119"/>
      <c r="F72" s="2119"/>
      <c r="G72" s="2119"/>
      <c r="H72" s="2119"/>
      <c r="I72" s="2119"/>
      <c r="J72" s="2119"/>
      <c r="K72" s="2119"/>
      <c r="L72" s="2119"/>
      <c r="M72" s="2119"/>
      <c r="N72" s="2119"/>
      <c r="O72" s="2119"/>
      <c r="P72" s="2119"/>
      <c r="Q72" s="2119"/>
      <c r="R72" s="2119"/>
      <c r="S72" s="2119"/>
      <c r="T72" s="2119"/>
      <c r="U72" s="2119"/>
      <c r="V72" s="2119"/>
      <c r="X72" s="19"/>
      <c r="Y72" s="19"/>
      <c r="Z72" s="19"/>
      <c r="AA72" s="19"/>
      <c r="AB72" s="19"/>
      <c r="AC72" s="19"/>
      <c r="AD72" s="19"/>
      <c r="AE72" s="19"/>
      <c r="AF72" s="19"/>
      <c r="AG72" s="19"/>
      <c r="AH72" s="19"/>
      <c r="AI72" s="19"/>
      <c r="AJ72" s="19"/>
      <c r="AK72" s="19"/>
      <c r="AL72" s="19"/>
    </row>
    <row r="73" spans="1:38" s="548" customFormat="1" ht="25.5" customHeight="1" x14ac:dyDescent="0.2">
      <c r="A73" s="795"/>
      <c r="B73" s="2122" t="s">
        <v>208</v>
      </c>
      <c r="C73" s="2122"/>
      <c r="D73" s="2122"/>
      <c r="E73" s="2122"/>
      <c r="F73" s="2122"/>
      <c r="G73" s="2122"/>
      <c r="H73" s="2122"/>
      <c r="I73" s="2123" t="s">
        <v>4668</v>
      </c>
      <c r="J73" s="2123"/>
      <c r="K73" s="2123"/>
      <c r="L73" s="2123"/>
      <c r="M73" s="2122" t="s">
        <v>210</v>
      </c>
      <c r="N73" s="2122"/>
      <c r="O73" s="2122"/>
      <c r="P73" s="2122"/>
      <c r="Q73" s="783"/>
      <c r="R73" s="783"/>
      <c r="S73" s="783"/>
      <c r="T73" s="783"/>
      <c r="U73" s="783"/>
      <c r="V73" s="783"/>
      <c r="X73" s="19"/>
      <c r="Y73" s="19"/>
      <c r="Z73" s="19"/>
      <c r="AA73" s="19"/>
      <c r="AB73" s="19"/>
      <c r="AC73" s="19"/>
      <c r="AD73" s="19"/>
      <c r="AE73" s="19"/>
      <c r="AF73" s="19"/>
      <c r="AG73" s="19"/>
      <c r="AH73" s="19"/>
      <c r="AI73" s="19"/>
      <c r="AJ73" s="19"/>
      <c r="AK73" s="19"/>
      <c r="AL73" s="19"/>
    </row>
    <row r="74" spans="1:38" s="548" customFormat="1" ht="25.5" customHeight="1" x14ac:dyDescent="0.2">
      <c r="A74" s="795"/>
      <c r="B74" s="2127" t="s">
        <v>4839</v>
      </c>
      <c r="C74" s="2128"/>
      <c r="D74" s="2128"/>
      <c r="E74" s="2128"/>
      <c r="F74" s="2128"/>
      <c r="G74" s="2128"/>
      <c r="H74" s="2128"/>
      <c r="I74" s="785" t="s">
        <v>392</v>
      </c>
      <c r="J74" s="1548"/>
      <c r="K74" s="777" t="s">
        <v>79</v>
      </c>
      <c r="L74" s="796"/>
      <c r="M74" s="2129">
        <v>400000</v>
      </c>
      <c r="N74" s="2129"/>
      <c r="O74" s="2129"/>
      <c r="P74" s="2129"/>
      <c r="Q74" s="783"/>
      <c r="R74" s="783"/>
      <c r="S74" s="783"/>
      <c r="T74" s="783"/>
      <c r="U74" s="783"/>
      <c r="V74" s="783"/>
      <c r="X74" s="19"/>
      <c r="Y74" s="19"/>
      <c r="Z74" s="19"/>
      <c r="AA74" s="19"/>
      <c r="AB74" s="19"/>
      <c r="AC74" s="19"/>
      <c r="AD74" s="19"/>
      <c r="AE74" s="19"/>
      <c r="AF74" s="19"/>
      <c r="AG74" s="19"/>
      <c r="AH74" s="19"/>
      <c r="AI74" s="19"/>
      <c r="AJ74" s="19"/>
      <c r="AK74" s="19"/>
      <c r="AL74" s="19"/>
    </row>
    <row r="75" spans="1:38" s="548" customFormat="1" ht="15" customHeight="1" x14ac:dyDescent="0.2">
      <c r="A75" s="795"/>
      <c r="B75" s="783"/>
      <c r="C75" s="783"/>
      <c r="D75" s="783"/>
      <c r="E75" s="783"/>
      <c r="F75" s="783"/>
      <c r="G75" s="783"/>
      <c r="H75" s="783"/>
      <c r="I75" s="783"/>
      <c r="J75" s="783"/>
      <c r="K75" s="783"/>
      <c r="L75" s="783"/>
      <c r="M75" s="783"/>
      <c r="N75" s="783"/>
      <c r="O75" s="783"/>
      <c r="P75" s="783"/>
      <c r="Q75" s="783"/>
      <c r="R75" s="783"/>
      <c r="S75" s="783"/>
      <c r="T75" s="783"/>
      <c r="U75" s="783"/>
      <c r="V75" s="783"/>
      <c r="X75" s="19"/>
      <c r="Y75" s="19"/>
      <c r="Z75" s="19"/>
      <c r="AA75" s="19"/>
      <c r="AB75" s="19"/>
      <c r="AC75" s="19"/>
      <c r="AD75" s="19"/>
      <c r="AE75" s="19"/>
      <c r="AF75" s="19"/>
      <c r="AG75" s="19"/>
      <c r="AH75" s="19"/>
      <c r="AI75" s="19"/>
      <c r="AJ75" s="19"/>
      <c r="AK75" s="19"/>
      <c r="AL75" s="19"/>
    </row>
    <row r="76" spans="1:38" ht="18.75" customHeight="1" x14ac:dyDescent="0.2">
      <c r="A76" s="2149" t="s">
        <v>4971</v>
      </c>
      <c r="B76" s="2149"/>
      <c r="C76" s="2149"/>
      <c r="D76" s="2149"/>
      <c r="E76" s="2149"/>
      <c r="F76" s="2149"/>
      <c r="G76" s="2149"/>
      <c r="H76" s="2149"/>
      <c r="I76" s="2149"/>
      <c r="J76" s="2149"/>
      <c r="K76" s="2149"/>
      <c r="L76" s="2149"/>
      <c r="M76" s="2149"/>
      <c r="N76" s="2149"/>
      <c r="O76" s="2149"/>
      <c r="P76" s="2149"/>
      <c r="Q76" s="2149"/>
      <c r="R76" s="2149"/>
      <c r="S76" s="2149"/>
      <c r="T76" s="2149"/>
      <c r="U76" s="2149"/>
      <c r="V76" s="2149"/>
      <c r="W76"/>
      <c r="X76" s="19"/>
      <c r="Y76" s="19"/>
      <c r="Z76" s="19"/>
      <c r="AA76" s="19"/>
      <c r="AB76" s="19"/>
      <c r="AC76" s="19"/>
      <c r="AD76" s="19"/>
      <c r="AE76" s="19"/>
      <c r="AF76" s="19"/>
      <c r="AG76" s="19"/>
      <c r="AH76" s="19"/>
      <c r="AI76" s="19"/>
      <c r="AJ76" s="19"/>
      <c r="AK76" s="19"/>
      <c r="AL76" s="19"/>
    </row>
    <row r="77" spans="1:38" customFormat="1" ht="27" customHeight="1" x14ac:dyDescent="0.2">
      <c r="A77" s="797"/>
      <c r="B77" s="2122" t="s">
        <v>208</v>
      </c>
      <c r="C77" s="2122"/>
      <c r="D77" s="2122"/>
      <c r="E77" s="2122"/>
      <c r="F77" s="2122"/>
      <c r="G77" s="2122"/>
      <c r="H77" s="2122"/>
      <c r="I77" s="2123" t="s">
        <v>209</v>
      </c>
      <c r="J77" s="2123"/>
      <c r="K77" s="2123"/>
      <c r="L77" s="2123"/>
      <c r="M77" s="2122" t="s">
        <v>210</v>
      </c>
      <c r="N77" s="2122"/>
      <c r="O77" s="2122"/>
      <c r="P77" s="2122"/>
      <c r="Q77" s="787"/>
      <c r="R77" s="787"/>
      <c r="S77" s="787"/>
      <c r="T77" s="787"/>
      <c r="U77" s="797"/>
      <c r="V77" s="797"/>
      <c r="X77" s="19"/>
      <c r="Y77" s="19"/>
      <c r="Z77" s="19"/>
      <c r="AA77" s="19"/>
      <c r="AB77" s="19"/>
      <c r="AC77" s="19"/>
      <c r="AD77" s="19"/>
      <c r="AE77" s="19"/>
      <c r="AF77" s="895"/>
      <c r="AG77" s="895"/>
      <c r="AH77" s="895"/>
      <c r="AI77" s="895"/>
      <c r="AJ77" s="895"/>
      <c r="AK77" s="895"/>
      <c r="AL77" s="895"/>
    </row>
    <row r="78" spans="1:38" customFormat="1" ht="31.5" customHeight="1" x14ac:dyDescent="0.2">
      <c r="A78" s="797"/>
      <c r="B78" s="2237" t="s">
        <v>211</v>
      </c>
      <c r="C78" s="2238"/>
      <c r="D78" s="2238"/>
      <c r="E78" s="2238"/>
      <c r="F78" s="2238"/>
      <c r="G78" s="2238"/>
      <c r="H78" s="2238"/>
      <c r="I78" s="2239"/>
      <c r="J78" s="2239"/>
      <c r="K78" s="2239"/>
      <c r="L78" s="2239"/>
      <c r="M78" s="2240">
        <v>40000</v>
      </c>
      <c r="N78" s="2240"/>
      <c r="O78" s="2240"/>
      <c r="P78" s="2240"/>
      <c r="Q78" s="787"/>
      <c r="R78" s="787"/>
      <c r="S78" s="787"/>
      <c r="T78" s="787"/>
      <c r="U78" s="797"/>
      <c r="V78" s="797"/>
      <c r="X78" s="19"/>
      <c r="Y78" s="19"/>
      <c r="Z78" s="19"/>
      <c r="AA78" s="19"/>
      <c r="AB78" s="19"/>
      <c r="AC78" s="19"/>
      <c r="AD78" s="19"/>
      <c r="AE78" s="19"/>
      <c r="AF78" s="895"/>
      <c r="AG78" s="895"/>
      <c r="AH78" s="895"/>
      <c r="AI78" s="895"/>
      <c r="AJ78" s="895"/>
      <c r="AK78" s="895"/>
      <c r="AL78" s="895"/>
    </row>
    <row r="79" spans="1:38" customFormat="1" ht="31.5" customHeight="1" x14ac:dyDescent="0.2">
      <c r="A79" s="797"/>
      <c r="B79" s="2237" t="s">
        <v>212</v>
      </c>
      <c r="C79" s="2238"/>
      <c r="D79" s="2238"/>
      <c r="E79" s="2238"/>
      <c r="F79" s="2238"/>
      <c r="G79" s="2238"/>
      <c r="H79" s="2238"/>
      <c r="I79" s="2239"/>
      <c r="J79" s="2239"/>
      <c r="K79" s="2239"/>
      <c r="L79" s="2239"/>
      <c r="M79" s="2240">
        <v>80000</v>
      </c>
      <c r="N79" s="2240"/>
      <c r="O79" s="2240"/>
      <c r="P79" s="2240"/>
      <c r="Q79" s="787"/>
      <c r="R79" s="787"/>
      <c r="S79" s="787"/>
      <c r="T79" s="787"/>
      <c r="U79" s="797"/>
      <c r="V79" s="797"/>
      <c r="X79" s="19"/>
      <c r="Y79" s="19"/>
      <c r="Z79" s="19"/>
      <c r="AA79" s="19"/>
      <c r="AB79" s="19"/>
      <c r="AC79" s="19"/>
      <c r="AD79" s="19"/>
      <c r="AE79" s="19"/>
      <c r="AF79" s="895"/>
      <c r="AG79" s="895"/>
      <c r="AH79" s="895"/>
      <c r="AI79" s="895"/>
      <c r="AJ79" s="895"/>
      <c r="AK79" s="895"/>
      <c r="AL79" s="895"/>
    </row>
    <row r="80" spans="1:38" customFormat="1" ht="31.5" customHeight="1" x14ac:dyDescent="0.2">
      <c r="A80" s="797"/>
      <c r="B80" s="2238" t="s">
        <v>213</v>
      </c>
      <c r="C80" s="2238"/>
      <c r="D80" s="2238"/>
      <c r="E80" s="2238"/>
      <c r="F80" s="2238"/>
      <c r="G80" s="2238"/>
      <c r="H80" s="2238"/>
      <c r="I80" s="2239"/>
      <c r="J80" s="2239"/>
      <c r="K80" s="2239"/>
      <c r="L80" s="2239"/>
      <c r="M80" s="2240">
        <v>160000</v>
      </c>
      <c r="N80" s="2240"/>
      <c r="O80" s="2240"/>
      <c r="P80" s="2240"/>
      <c r="Q80" s="787"/>
      <c r="R80" s="787"/>
      <c r="S80" s="787"/>
      <c r="T80" s="787"/>
      <c r="U80" s="797"/>
      <c r="V80" s="797"/>
      <c r="X80" s="19"/>
      <c r="Y80" s="19"/>
      <c r="Z80" s="19"/>
      <c r="AA80" s="19"/>
      <c r="AB80" s="19"/>
      <c r="AC80" s="19"/>
      <c r="AD80" s="19"/>
      <c r="AE80" s="19"/>
      <c r="AF80" s="895"/>
      <c r="AG80" s="895"/>
      <c r="AH80" s="895"/>
      <c r="AI80" s="895"/>
      <c r="AJ80" s="895"/>
      <c r="AK80" s="895"/>
      <c r="AL80" s="895"/>
    </row>
    <row r="81" spans="1:38" customFormat="1" ht="28" customHeight="1" x14ac:dyDescent="0.2">
      <c r="B81" s="2243" t="s">
        <v>4841</v>
      </c>
      <c r="C81" s="2243"/>
      <c r="D81" s="2243"/>
      <c r="E81" s="2243"/>
      <c r="F81" s="2243"/>
      <c r="G81" s="2243"/>
      <c r="H81" s="2243"/>
      <c r="I81" s="2243"/>
      <c r="J81" s="2243"/>
      <c r="K81" s="2243"/>
      <c r="L81" s="2243"/>
      <c r="M81" s="2243"/>
      <c r="N81" s="2243"/>
      <c r="O81" s="2243"/>
      <c r="P81" s="2243"/>
      <c r="Q81" s="2243"/>
      <c r="R81" s="2243"/>
      <c r="S81" s="2243"/>
      <c r="T81" s="2243"/>
      <c r="U81" s="2243"/>
      <c r="V81" s="2243"/>
      <c r="X81" s="895"/>
      <c r="Y81" s="895"/>
      <c r="Z81" s="895"/>
      <c r="AA81" s="895"/>
      <c r="AB81" s="895"/>
      <c r="AC81" s="895"/>
      <c r="AD81" s="895"/>
      <c r="AE81" s="895"/>
      <c r="AF81" s="895"/>
      <c r="AG81" s="895"/>
      <c r="AH81" s="895"/>
      <c r="AI81" s="895"/>
      <c r="AJ81" s="895"/>
      <c r="AK81" s="895"/>
      <c r="AL81" s="895"/>
    </row>
    <row r="82" spans="1:38" ht="28" customHeight="1" x14ac:dyDescent="0.2">
      <c r="B82" s="2236" t="s">
        <v>214</v>
      </c>
      <c r="C82" s="2236"/>
      <c r="D82" s="2236"/>
      <c r="E82" s="2236"/>
      <c r="F82" s="2236"/>
      <c r="G82" s="2236"/>
      <c r="H82" s="2236"/>
      <c r="I82" s="2236"/>
      <c r="J82" s="2236"/>
      <c r="K82" s="2236"/>
      <c r="L82" s="2236"/>
      <c r="M82" s="2236"/>
      <c r="N82" s="2236"/>
      <c r="O82" s="2236"/>
      <c r="P82" s="2236"/>
      <c r="Q82" s="2236"/>
      <c r="R82" s="2236"/>
      <c r="S82" s="2236"/>
      <c r="T82" s="2236"/>
      <c r="U82" s="2236"/>
      <c r="V82" s="2236"/>
      <c r="X82" s="19"/>
      <c r="Y82" s="19"/>
      <c r="Z82" s="19"/>
      <c r="AA82" s="19"/>
      <c r="AB82" s="19"/>
      <c r="AC82" s="19"/>
      <c r="AD82" s="19"/>
      <c r="AE82" s="19"/>
      <c r="AF82" s="19"/>
      <c r="AG82" s="19"/>
      <c r="AH82" s="19"/>
      <c r="AI82" s="19"/>
      <c r="AJ82" s="19"/>
      <c r="AK82" s="19"/>
      <c r="AL82" s="19"/>
    </row>
    <row r="83" spans="1:38" ht="18.75" customHeight="1" x14ac:dyDescent="0.2">
      <c r="A83" s="2315" t="s">
        <v>419</v>
      </c>
      <c r="B83" s="2315"/>
      <c r="C83" s="2315"/>
      <c r="D83" s="2315"/>
      <c r="E83" s="2315"/>
      <c r="F83" s="2315"/>
      <c r="G83" s="2315"/>
      <c r="H83" s="2315"/>
      <c r="I83" s="2315"/>
      <c r="J83" s="2315"/>
      <c r="K83" s="2315"/>
      <c r="L83" s="2315"/>
      <c r="M83" s="2315"/>
      <c r="N83" s="2315"/>
      <c r="O83" s="2315"/>
      <c r="P83" s="2315"/>
      <c r="Q83" s="2315"/>
      <c r="R83"/>
      <c r="S83"/>
      <c r="T83"/>
      <c r="U83"/>
      <c r="V83"/>
      <c r="W83"/>
      <c r="X83" s="19"/>
      <c r="Y83" s="19"/>
      <c r="Z83" s="19"/>
      <c r="AA83" s="19"/>
      <c r="AB83" s="19"/>
      <c r="AC83" s="19"/>
      <c r="AD83" s="19"/>
      <c r="AE83" s="19"/>
      <c r="AF83" s="19"/>
      <c r="AG83" s="19"/>
      <c r="AH83" s="19"/>
      <c r="AI83" s="19"/>
      <c r="AJ83" s="19"/>
      <c r="AK83" s="19"/>
      <c r="AL83" s="19"/>
    </row>
    <row r="84" spans="1:38" ht="98.15" customHeight="1" x14ac:dyDescent="0.2">
      <c r="A84" s="31"/>
      <c r="B84" s="2111" t="s">
        <v>4857</v>
      </c>
      <c r="C84" s="2112"/>
      <c r="D84" s="2112"/>
      <c r="E84" s="2112"/>
      <c r="F84" s="2112"/>
      <c r="G84" s="2112"/>
      <c r="H84" s="2112"/>
      <c r="I84" s="2112"/>
      <c r="J84" s="2112"/>
      <c r="K84" s="2112"/>
      <c r="L84" s="2112"/>
      <c r="M84" s="2112"/>
      <c r="N84" s="2112"/>
      <c r="O84" s="2112"/>
      <c r="P84" s="2112"/>
      <c r="Q84" s="2112"/>
      <c r="R84" s="2112"/>
      <c r="S84" s="2112"/>
      <c r="T84" s="2112"/>
      <c r="U84" s="2112"/>
      <c r="V84" s="2113"/>
      <c r="W84" s="137"/>
      <c r="X84" s="19"/>
      <c r="Y84" s="19"/>
      <c r="Z84" s="19"/>
      <c r="AA84" s="19"/>
      <c r="AB84" s="19"/>
      <c r="AC84" s="19"/>
      <c r="AD84" s="19"/>
      <c r="AE84" s="19"/>
      <c r="AF84" s="19"/>
      <c r="AG84" s="19"/>
      <c r="AH84" s="19"/>
      <c r="AI84" s="19"/>
      <c r="AJ84" s="19"/>
      <c r="AK84" s="19"/>
      <c r="AL84" s="19"/>
    </row>
    <row r="85" spans="1:38" ht="9.65" customHeight="1" x14ac:dyDescent="0.2">
      <c r="A85" s="31"/>
      <c r="B85" s="798"/>
      <c r="C85" s="799"/>
      <c r="D85" s="799"/>
      <c r="E85" s="799"/>
      <c r="F85" s="799"/>
      <c r="G85" s="799"/>
      <c r="H85" s="799"/>
      <c r="I85" s="799"/>
      <c r="J85" s="799"/>
      <c r="K85" s="799"/>
      <c r="L85" s="799"/>
      <c r="M85" s="799"/>
      <c r="N85" s="799"/>
      <c r="O85" s="799"/>
      <c r="P85" s="799"/>
      <c r="Q85" s="799"/>
      <c r="R85" s="799"/>
      <c r="S85" s="799"/>
      <c r="T85" s="799"/>
      <c r="U85" s="799"/>
      <c r="V85" s="799"/>
      <c r="W85" s="139"/>
      <c r="X85" s="19"/>
      <c r="Y85" s="19"/>
      <c r="Z85" s="19"/>
      <c r="AA85" s="19"/>
      <c r="AB85" s="19"/>
      <c r="AC85" s="19"/>
      <c r="AD85" s="19"/>
      <c r="AE85" s="19"/>
      <c r="AF85" s="19"/>
      <c r="AG85" s="19"/>
      <c r="AH85" s="19"/>
      <c r="AI85" s="19"/>
      <c r="AJ85" s="19"/>
      <c r="AK85" s="19"/>
      <c r="AL85" s="19"/>
    </row>
    <row r="86" spans="1:38" ht="18" customHeight="1" x14ac:dyDescent="0.2">
      <c r="A86" s="31"/>
      <c r="B86" s="800" t="s">
        <v>428</v>
      </c>
      <c r="C86" s="799"/>
      <c r="D86" s="799"/>
      <c r="E86" s="799"/>
      <c r="F86" s="799"/>
      <c r="G86" s="799"/>
      <c r="H86" s="799"/>
      <c r="I86" s="799"/>
      <c r="J86" s="799"/>
      <c r="K86" s="799"/>
      <c r="L86" s="799"/>
      <c r="M86" s="799"/>
      <c r="N86" s="799"/>
      <c r="O86" s="799"/>
      <c r="P86" s="799"/>
      <c r="Q86" s="799"/>
      <c r="R86" s="799"/>
      <c r="S86" s="799"/>
      <c r="T86" s="799"/>
      <c r="U86" s="799"/>
      <c r="V86" s="801"/>
      <c r="X86" s="19"/>
      <c r="Y86" s="19"/>
      <c r="Z86" s="19"/>
      <c r="AA86" s="19"/>
      <c r="AB86" s="19"/>
      <c r="AC86" s="19"/>
      <c r="AD86" s="19"/>
      <c r="AE86" s="19"/>
      <c r="AF86" s="19"/>
      <c r="AG86" s="19"/>
      <c r="AH86" s="19"/>
      <c r="AI86" s="19"/>
      <c r="AJ86" s="19"/>
      <c r="AK86" s="19"/>
      <c r="AL86" s="19"/>
    </row>
    <row r="87" spans="1:38" ht="18" customHeight="1" x14ac:dyDescent="0.2">
      <c r="A87" s="31"/>
      <c r="B87" s="2301" t="s">
        <v>438</v>
      </c>
      <c r="C87" s="2301"/>
      <c r="D87" s="2301"/>
      <c r="E87" s="2301"/>
      <c r="F87" s="2122" t="s">
        <v>439</v>
      </c>
      <c r="G87" s="2122"/>
      <c r="H87" s="2122"/>
      <c r="I87" s="802"/>
      <c r="J87" s="2114" t="s">
        <v>4843</v>
      </c>
      <c r="K87" s="2114"/>
      <c r="L87" s="2114"/>
      <c r="M87" s="2114"/>
      <c r="N87" s="2114"/>
      <c r="O87" s="2114"/>
      <c r="P87" s="2114"/>
      <c r="Q87" s="2114"/>
      <c r="R87" s="2114"/>
      <c r="S87" s="2114"/>
      <c r="T87" s="2114"/>
      <c r="U87" s="2114"/>
      <c r="V87" s="2114"/>
      <c r="X87" s="19"/>
      <c r="Y87" s="19"/>
      <c r="Z87" s="19"/>
      <c r="AA87" s="19"/>
      <c r="AB87" s="19"/>
      <c r="AC87" s="19"/>
      <c r="AD87" s="19"/>
      <c r="AE87" s="19"/>
      <c r="AF87" s="19"/>
      <c r="AG87" s="19"/>
      <c r="AH87" s="19"/>
      <c r="AI87" s="19"/>
      <c r="AJ87" s="19"/>
      <c r="AK87" s="19"/>
      <c r="AL87" s="19"/>
    </row>
    <row r="88" spans="1:38" ht="30" customHeight="1" x14ac:dyDescent="0.2">
      <c r="A88" s="31"/>
      <c r="B88" s="803" t="s">
        <v>392</v>
      </c>
      <c r="C88" s="2302"/>
      <c r="D88" s="2302"/>
      <c r="E88" s="804" t="s">
        <v>420</v>
      </c>
      <c r="F88" s="805" t="s">
        <v>392</v>
      </c>
      <c r="G88" s="1380"/>
      <c r="H88" s="804" t="s">
        <v>420</v>
      </c>
      <c r="I88" s="802"/>
      <c r="J88" s="802"/>
      <c r="K88" s="802"/>
      <c r="L88" s="802"/>
      <c r="M88" s="802"/>
      <c r="N88" s="802"/>
      <c r="O88" s="802"/>
      <c r="P88" s="802"/>
      <c r="Q88" s="802"/>
      <c r="R88" s="802"/>
      <c r="S88" s="802"/>
      <c r="T88" s="802"/>
      <c r="U88" s="802"/>
      <c r="V88" s="801"/>
      <c r="X88" s="19"/>
      <c r="Y88" s="19"/>
      <c r="Z88" s="19"/>
      <c r="AA88" s="19"/>
      <c r="AB88" s="19"/>
      <c r="AC88" s="19"/>
      <c r="AD88" s="19"/>
      <c r="AE88" s="19"/>
      <c r="AF88" s="19"/>
      <c r="AG88" s="19"/>
      <c r="AH88" s="19"/>
      <c r="AI88" s="19"/>
      <c r="AJ88" s="19"/>
      <c r="AK88" s="19"/>
      <c r="AL88" s="19"/>
    </row>
    <row r="89" spans="1:38" ht="8.15" customHeight="1" x14ac:dyDescent="0.2">
      <c r="A89" s="31"/>
      <c r="B89" s="800"/>
      <c r="C89" s="799"/>
      <c r="D89" s="799"/>
      <c r="E89" s="799"/>
      <c r="F89" s="799"/>
      <c r="G89" s="799"/>
      <c r="H89" s="799"/>
      <c r="I89" s="799"/>
      <c r="J89" s="799"/>
      <c r="K89" s="799"/>
      <c r="L89" s="799"/>
      <c r="M89" s="799"/>
      <c r="N89" s="799"/>
      <c r="O89" s="799"/>
      <c r="P89" s="799"/>
      <c r="Q89" s="799"/>
      <c r="R89" s="799"/>
      <c r="S89" s="799"/>
      <c r="T89" s="799"/>
      <c r="U89" s="799"/>
      <c r="V89" s="801"/>
      <c r="X89" s="19"/>
      <c r="Y89" s="19"/>
      <c r="Z89" s="19"/>
      <c r="AA89" s="19"/>
      <c r="AB89" s="19"/>
      <c r="AC89" s="19"/>
      <c r="AD89" s="19"/>
      <c r="AE89" s="19"/>
      <c r="AF89" s="19"/>
      <c r="AG89" s="19"/>
      <c r="AH89" s="19"/>
      <c r="AI89" s="19"/>
      <c r="AJ89" s="19"/>
      <c r="AK89" s="19"/>
      <c r="AL89" s="19"/>
    </row>
    <row r="90" spans="1:38" ht="18" customHeight="1" x14ac:dyDescent="0.2">
      <c r="A90" s="31"/>
      <c r="B90" s="800" t="s">
        <v>422</v>
      </c>
      <c r="C90" s="799"/>
      <c r="D90" s="799"/>
      <c r="E90" s="799"/>
      <c r="F90" s="799"/>
      <c r="G90" s="799"/>
      <c r="H90" s="799"/>
      <c r="I90" s="799"/>
      <c r="J90" s="799"/>
      <c r="K90" s="799"/>
      <c r="L90" s="799"/>
      <c r="M90" s="799"/>
      <c r="N90" s="799"/>
      <c r="O90" s="799"/>
      <c r="P90" s="799"/>
      <c r="Q90" s="799"/>
      <c r="R90" s="799"/>
      <c r="S90" s="799"/>
      <c r="T90" s="799"/>
      <c r="U90" s="799"/>
      <c r="V90" s="801"/>
      <c r="X90" s="19"/>
      <c r="Y90" s="19"/>
      <c r="Z90" s="19"/>
      <c r="AA90" s="19"/>
      <c r="AB90" s="19"/>
      <c r="AC90" s="19"/>
      <c r="AD90" s="19"/>
      <c r="AE90" s="19"/>
      <c r="AF90" s="19"/>
      <c r="AG90" s="19"/>
      <c r="AH90" s="19"/>
      <c r="AI90" s="19"/>
      <c r="AJ90" s="19"/>
      <c r="AK90" s="19"/>
      <c r="AL90" s="19"/>
    </row>
    <row r="91" spans="1:38" ht="18" customHeight="1" x14ac:dyDescent="0.2">
      <c r="A91" s="31"/>
      <c r="B91" s="2298" t="s">
        <v>423</v>
      </c>
      <c r="C91" s="2299"/>
      <c r="D91" s="2299"/>
      <c r="E91" s="2300"/>
      <c r="F91" s="2316" t="s">
        <v>425</v>
      </c>
      <c r="G91" s="2317"/>
      <c r="H91" s="2317"/>
      <c r="I91" s="2317"/>
      <c r="J91" s="2317"/>
      <c r="K91" s="2317"/>
      <c r="L91" s="2317"/>
      <c r="M91" s="2317"/>
      <c r="N91" s="2317"/>
      <c r="O91" s="2317"/>
      <c r="P91" s="2317"/>
      <c r="Q91" s="2317"/>
      <c r="R91" s="2317"/>
      <c r="S91" s="2317"/>
      <c r="T91" s="2317"/>
      <c r="U91" s="2318"/>
      <c r="V91" s="160"/>
      <c r="X91" s="19"/>
      <c r="Y91" s="19"/>
      <c r="Z91" s="19"/>
      <c r="AA91" s="19"/>
      <c r="AB91" s="19"/>
      <c r="AC91" s="19"/>
      <c r="AD91" s="19"/>
      <c r="AE91" s="19"/>
      <c r="AF91" s="19"/>
      <c r="AG91" s="19"/>
      <c r="AH91" s="19"/>
      <c r="AI91" s="19"/>
      <c r="AJ91" s="19"/>
      <c r="AK91" s="19"/>
      <c r="AL91" s="19"/>
    </row>
    <row r="92" spans="1:38" ht="34.4" customHeight="1" x14ac:dyDescent="0.2">
      <c r="A92" s="31"/>
      <c r="B92" s="1554" t="s">
        <v>392</v>
      </c>
      <c r="C92" s="2222" t="str">
        <f>IF(C88="","",C88)</f>
        <v/>
      </c>
      <c r="D92" s="2222"/>
      <c r="E92" s="1551" t="s">
        <v>79</v>
      </c>
      <c r="F92" s="2232"/>
      <c r="G92" s="2233"/>
      <c r="H92" s="2233"/>
      <c r="I92" s="2233"/>
      <c r="J92" s="2233"/>
      <c r="K92" s="2233"/>
      <c r="L92" s="2233"/>
      <c r="M92" s="2233"/>
      <c r="N92" s="2233"/>
      <c r="O92" s="2233"/>
      <c r="P92" s="2233"/>
      <c r="Q92" s="2233"/>
      <c r="R92" s="2233"/>
      <c r="S92" s="2233"/>
      <c r="T92" s="2233"/>
      <c r="U92" s="2234"/>
      <c r="V92" s="160"/>
      <c r="X92" s="19"/>
      <c r="Y92" s="19"/>
      <c r="Z92" s="19"/>
      <c r="AA92" s="19"/>
      <c r="AB92" s="19"/>
      <c r="AC92" s="19"/>
      <c r="AD92" s="19"/>
      <c r="AE92" s="19"/>
      <c r="AF92" s="19"/>
      <c r="AG92" s="19"/>
      <c r="AH92" s="19"/>
      <c r="AI92" s="19"/>
      <c r="AJ92" s="19"/>
      <c r="AK92" s="19"/>
      <c r="AL92" s="19"/>
    </row>
    <row r="93" spans="1:38" ht="34.4" customHeight="1" x14ac:dyDescent="0.2">
      <c r="A93" s="31"/>
      <c r="B93" s="1554" t="s">
        <v>392</v>
      </c>
      <c r="C93" s="2222" t="str">
        <f>IF((G88-C88)&gt;0,C92+1,"")</f>
        <v/>
      </c>
      <c r="D93" s="2222"/>
      <c r="E93" s="1552" t="s">
        <v>79</v>
      </c>
      <c r="F93" s="2232"/>
      <c r="G93" s="2233"/>
      <c r="H93" s="2233"/>
      <c r="I93" s="2233"/>
      <c r="J93" s="2233"/>
      <c r="K93" s="2233"/>
      <c r="L93" s="2233"/>
      <c r="M93" s="2233"/>
      <c r="N93" s="2233"/>
      <c r="O93" s="2233"/>
      <c r="P93" s="2233"/>
      <c r="Q93" s="2233"/>
      <c r="R93" s="2233"/>
      <c r="S93" s="2233"/>
      <c r="T93" s="2233"/>
      <c r="U93" s="2234"/>
      <c r="V93" s="160"/>
      <c r="X93" s="19"/>
      <c r="Y93" s="19"/>
      <c r="Z93" s="19"/>
      <c r="AA93" s="19"/>
      <c r="AB93" s="19"/>
      <c r="AC93" s="19"/>
      <c r="AD93" s="19"/>
      <c r="AE93" s="19"/>
      <c r="AF93" s="19"/>
      <c r="AG93" s="19"/>
      <c r="AH93" s="19"/>
      <c r="AI93" s="19"/>
      <c r="AJ93" s="19"/>
      <c r="AK93" s="19"/>
      <c r="AL93" s="19"/>
    </row>
    <row r="94" spans="1:38" ht="34.4" customHeight="1" x14ac:dyDescent="0.2">
      <c r="A94" s="31"/>
      <c r="B94" s="1554" t="s">
        <v>392</v>
      </c>
      <c r="C94" s="2222" t="str">
        <f>IF((G88-C88)&gt;1,C93+1,"")</f>
        <v/>
      </c>
      <c r="D94" s="2222"/>
      <c r="E94" s="1553" t="s">
        <v>79</v>
      </c>
      <c r="F94" s="2232"/>
      <c r="G94" s="2233"/>
      <c r="H94" s="2233"/>
      <c r="I94" s="2233"/>
      <c r="J94" s="2233"/>
      <c r="K94" s="2233"/>
      <c r="L94" s="2233"/>
      <c r="M94" s="2233"/>
      <c r="N94" s="2233"/>
      <c r="O94" s="2233"/>
      <c r="P94" s="2233"/>
      <c r="Q94" s="2233"/>
      <c r="R94" s="2233"/>
      <c r="S94" s="2233"/>
      <c r="T94" s="2233"/>
      <c r="U94" s="2234"/>
      <c r="V94" s="160"/>
      <c r="X94" s="19"/>
      <c r="Y94" s="19"/>
      <c r="Z94" s="19"/>
      <c r="AA94" s="19"/>
      <c r="AB94" s="19"/>
      <c r="AC94" s="19"/>
      <c r="AD94" s="19"/>
      <c r="AE94" s="19"/>
      <c r="AF94" s="19"/>
      <c r="AG94" s="19"/>
      <c r="AH94" s="19"/>
      <c r="AI94" s="19"/>
      <c r="AJ94" s="19"/>
      <c r="AK94" s="19"/>
      <c r="AL94" s="19"/>
    </row>
    <row r="95" spans="1:38" ht="34.4" customHeight="1" x14ac:dyDescent="0.2">
      <c r="A95" s="31"/>
      <c r="B95" s="1554" t="s">
        <v>392</v>
      </c>
      <c r="C95" s="2222" t="str">
        <f>IF((G88-C88)&gt;2,C94+1,"")</f>
        <v/>
      </c>
      <c r="D95" s="2222"/>
      <c r="E95" s="1552" t="s">
        <v>79</v>
      </c>
      <c r="F95" s="2232"/>
      <c r="G95" s="2233"/>
      <c r="H95" s="2233"/>
      <c r="I95" s="2233"/>
      <c r="J95" s="2233"/>
      <c r="K95" s="2233"/>
      <c r="L95" s="2233"/>
      <c r="M95" s="2233"/>
      <c r="N95" s="2233"/>
      <c r="O95" s="2233"/>
      <c r="P95" s="2233"/>
      <c r="Q95" s="2233"/>
      <c r="R95" s="2233"/>
      <c r="S95" s="2233"/>
      <c r="T95" s="2233"/>
      <c r="U95" s="2234"/>
      <c r="V95" s="160"/>
      <c r="X95" s="19"/>
      <c r="Y95" s="19"/>
      <c r="Z95" s="19"/>
      <c r="AA95" s="19"/>
      <c r="AB95" s="19"/>
      <c r="AC95" s="19"/>
      <c r="AD95" s="19"/>
      <c r="AE95" s="19"/>
      <c r="AF95" s="19"/>
      <c r="AG95" s="19"/>
      <c r="AH95" s="19"/>
      <c r="AI95" s="19"/>
      <c r="AJ95" s="19"/>
      <c r="AK95" s="19"/>
      <c r="AL95" s="19"/>
    </row>
    <row r="96" spans="1:38" ht="34.4" customHeight="1" x14ac:dyDescent="0.2">
      <c r="A96" s="31"/>
      <c r="B96" s="1555" t="s">
        <v>392</v>
      </c>
      <c r="C96" s="2222" t="str">
        <f>IF((G88-C88)&gt;3,C95+1,"")</f>
        <v/>
      </c>
      <c r="D96" s="2222"/>
      <c r="E96" s="1552" t="s">
        <v>79</v>
      </c>
      <c r="F96" s="2232"/>
      <c r="G96" s="2233"/>
      <c r="H96" s="2233"/>
      <c r="I96" s="2233"/>
      <c r="J96" s="2233"/>
      <c r="K96" s="2233"/>
      <c r="L96" s="2233"/>
      <c r="M96" s="2233"/>
      <c r="N96" s="2233"/>
      <c r="O96" s="2233"/>
      <c r="P96" s="2233"/>
      <c r="Q96" s="2233"/>
      <c r="R96" s="2233"/>
      <c r="S96" s="2233"/>
      <c r="T96" s="2233"/>
      <c r="U96" s="2234"/>
      <c r="V96" s="160"/>
      <c r="X96" s="19"/>
      <c r="Y96" s="19"/>
      <c r="Z96" s="19"/>
      <c r="AA96" s="19"/>
      <c r="AB96" s="19"/>
      <c r="AC96" s="19"/>
      <c r="AD96" s="19"/>
      <c r="AE96" s="19"/>
      <c r="AF96" s="19"/>
      <c r="AG96" s="19"/>
      <c r="AH96" s="19"/>
      <c r="AI96" s="19"/>
      <c r="AJ96" s="19"/>
      <c r="AK96" s="19"/>
      <c r="AL96" s="19"/>
    </row>
    <row r="97" spans="1:38" ht="8.15" customHeight="1" x14ac:dyDescent="0.2">
      <c r="A97" s="31"/>
      <c r="B97" s="142"/>
      <c r="C97" s="161"/>
      <c r="D97" s="161"/>
      <c r="E97" s="161"/>
      <c r="F97" s="161"/>
      <c r="G97" s="161"/>
      <c r="H97" s="161"/>
      <c r="I97" s="161"/>
      <c r="J97" s="161"/>
      <c r="K97" s="161"/>
      <c r="L97" s="161"/>
      <c r="M97" s="161"/>
      <c r="N97" s="161"/>
      <c r="O97" s="161"/>
      <c r="P97" s="161"/>
      <c r="Q97" s="161"/>
      <c r="R97" s="161"/>
      <c r="S97" s="161"/>
      <c r="T97" s="161"/>
      <c r="U97" s="161"/>
      <c r="V97" s="160"/>
      <c r="X97" s="19"/>
      <c r="Y97" s="19"/>
      <c r="Z97" s="19"/>
      <c r="AA97" s="19"/>
      <c r="AB97" s="19"/>
      <c r="AC97" s="19"/>
      <c r="AD97" s="19"/>
      <c r="AE97" s="19"/>
      <c r="AF97" s="19"/>
      <c r="AG97" s="19"/>
      <c r="AH97" s="19"/>
      <c r="AI97" s="19"/>
      <c r="AJ97" s="19"/>
      <c r="AK97" s="19"/>
      <c r="AL97" s="19"/>
    </row>
    <row r="98" spans="1:38" ht="18" customHeight="1" x14ac:dyDescent="0.2">
      <c r="A98" s="31"/>
      <c r="B98" s="142" t="s">
        <v>429</v>
      </c>
      <c r="C98" s="141"/>
      <c r="D98" s="141"/>
      <c r="E98" s="141"/>
      <c r="F98" s="141"/>
      <c r="G98" s="141"/>
      <c r="H98" s="141"/>
      <c r="P98" s="141"/>
      <c r="Q98" s="141"/>
      <c r="R98" s="141"/>
      <c r="S98" s="141"/>
      <c r="T98" s="141"/>
      <c r="U98" s="141"/>
      <c r="V98" s="141"/>
      <c r="W98" s="139"/>
      <c r="X98" s="19"/>
      <c r="Y98" s="19"/>
      <c r="Z98" s="19"/>
      <c r="AA98" s="19"/>
      <c r="AB98" s="19"/>
      <c r="AC98" s="19"/>
      <c r="AD98" s="19"/>
      <c r="AE98" s="19"/>
      <c r="AF98" s="19"/>
      <c r="AG98" s="19"/>
      <c r="AH98" s="19"/>
      <c r="AI98" s="19"/>
      <c r="AJ98" s="19"/>
      <c r="AK98" s="19"/>
      <c r="AL98" s="19"/>
    </row>
    <row r="99" spans="1:38" s="21" customFormat="1" ht="10.4" customHeight="1" x14ac:dyDescent="0.2">
      <c r="A99" s="9"/>
      <c r="B99" s="2257" t="s">
        <v>60</v>
      </c>
      <c r="C99" s="2256" t="s">
        <v>418</v>
      </c>
      <c r="D99" s="2256"/>
      <c r="E99" s="2256"/>
      <c r="F99" s="2251"/>
      <c r="G99" s="2153"/>
      <c r="H99" s="2153"/>
      <c r="I99" s="2154"/>
      <c r="J99" s="2257" t="s">
        <v>62</v>
      </c>
      <c r="K99" s="2257"/>
      <c r="L99" s="2257"/>
      <c r="M99" s="2257"/>
      <c r="N99" s="2257"/>
      <c r="O99" s="2257" t="s">
        <v>424</v>
      </c>
      <c r="P99" s="2257"/>
      <c r="Q99" s="2257"/>
      <c r="R99" s="2257"/>
      <c r="S99" s="2205" t="s">
        <v>433</v>
      </c>
      <c r="T99" s="2206"/>
      <c r="U99" s="2206"/>
      <c r="V99" s="2207"/>
      <c r="W99" s="138"/>
      <c r="X99" s="163"/>
      <c r="Y99" s="163"/>
      <c r="Z99" s="29"/>
      <c r="AA99" s="29"/>
      <c r="AB99" s="59"/>
      <c r="AC99" s="779"/>
      <c r="AD99" s="779"/>
      <c r="AE99" s="779"/>
      <c r="AF99" s="779"/>
      <c r="AG99" s="61"/>
      <c r="AH99" s="61"/>
      <c r="AI99" s="61"/>
      <c r="AJ99" s="61"/>
      <c r="AK99" s="29"/>
      <c r="AL99" s="29"/>
    </row>
    <row r="100" spans="1:38" s="21" customFormat="1" ht="38.15" customHeight="1" x14ac:dyDescent="0.2">
      <c r="A100" s="9"/>
      <c r="B100" s="2257"/>
      <c r="C100" s="2256"/>
      <c r="D100" s="2256"/>
      <c r="E100" s="2256"/>
      <c r="F100" s="2256"/>
      <c r="G100" s="2251" t="s">
        <v>427</v>
      </c>
      <c r="H100" s="2252"/>
      <c r="I100" s="2253"/>
      <c r="J100" s="2257"/>
      <c r="K100" s="2257"/>
      <c r="L100" s="2257"/>
      <c r="M100" s="2257"/>
      <c r="N100" s="2257"/>
      <c r="O100" s="2257"/>
      <c r="P100" s="2257"/>
      <c r="Q100" s="2257"/>
      <c r="R100" s="2257"/>
      <c r="S100" s="2208"/>
      <c r="T100" s="2209"/>
      <c r="U100" s="2209"/>
      <c r="V100" s="2210"/>
      <c r="W100" s="138"/>
      <c r="X100" s="163"/>
      <c r="Y100" s="163"/>
      <c r="Z100" s="29"/>
      <c r="AA100" s="29"/>
      <c r="AB100" s="1846"/>
      <c r="AC100" s="1846"/>
      <c r="AD100" s="1846"/>
      <c r="AE100" s="1846"/>
      <c r="AF100" s="1846"/>
      <c r="AG100" s="61"/>
      <c r="AH100" s="61"/>
      <c r="AI100" s="61"/>
      <c r="AJ100" s="61"/>
      <c r="AK100" s="29"/>
      <c r="AL100" s="29"/>
    </row>
    <row r="101" spans="1:38" s="21" customFormat="1" ht="18.649999999999999" customHeight="1" x14ac:dyDescent="0.2">
      <c r="A101" s="9"/>
      <c r="B101" s="2139" t="s">
        <v>34</v>
      </c>
      <c r="C101" s="2260" t="str">
        <f>IF($M$7="○",'別紙1 活動計画書'!C21,"")</f>
        <v/>
      </c>
      <c r="D101" s="2261"/>
      <c r="E101" s="2261"/>
      <c r="F101" s="2262"/>
      <c r="G101" s="2260">
        <v>0</v>
      </c>
      <c r="H101" s="2261"/>
      <c r="I101" s="2262"/>
      <c r="J101" s="2254">
        <f>IF('はじめに（PC）'!$D$2="北海道",'【参考】交付単価（PC）'!Q27,'【参考】交付単価（PC）'!O27)</f>
        <v>400</v>
      </c>
      <c r="K101" s="2254"/>
      <c r="L101" s="2255"/>
      <c r="M101" s="2258" t="s">
        <v>65</v>
      </c>
      <c r="N101" s="2259"/>
      <c r="O101" s="2242" t="str">
        <f>IFERROR(C101*J101/10,"")</f>
        <v/>
      </c>
      <c r="P101" s="2242"/>
      <c r="Q101" s="2242"/>
      <c r="R101" s="2242"/>
      <c r="S101" s="2226">
        <f>IF(G101&gt;0,G101/C101,0)</f>
        <v>0</v>
      </c>
      <c r="T101" s="2227"/>
      <c r="U101" s="2227"/>
      <c r="V101" s="2228"/>
      <c r="W101" s="138"/>
      <c r="X101" s="163"/>
      <c r="Y101" s="163"/>
      <c r="Z101" s="29"/>
      <c r="AA101" s="29"/>
      <c r="AB101" s="1846"/>
      <c r="AC101" s="1846"/>
      <c r="AD101" s="1846"/>
      <c r="AE101" s="1846"/>
      <c r="AF101" s="1846"/>
      <c r="AG101" s="780"/>
      <c r="AH101" s="780"/>
      <c r="AI101" s="780"/>
      <c r="AJ101" s="780"/>
      <c r="AK101" s="29"/>
      <c r="AL101" s="29"/>
    </row>
    <row r="102" spans="1:38" s="21" customFormat="1" ht="18.649999999999999" customHeight="1" x14ac:dyDescent="0.2">
      <c r="A102" s="9"/>
      <c r="B102" s="2140"/>
      <c r="C102" s="2263"/>
      <c r="D102" s="2264"/>
      <c r="E102" s="2264"/>
      <c r="F102" s="2265"/>
      <c r="G102" s="2263"/>
      <c r="H102" s="2264"/>
      <c r="I102" s="2265"/>
      <c r="J102" s="2254"/>
      <c r="K102" s="2254"/>
      <c r="L102" s="2255"/>
      <c r="M102" s="2258"/>
      <c r="N102" s="2259"/>
      <c r="O102" s="2242"/>
      <c r="P102" s="2242"/>
      <c r="Q102" s="2242"/>
      <c r="R102" s="2242"/>
      <c r="S102" s="2229"/>
      <c r="T102" s="2230"/>
      <c r="U102" s="2230"/>
      <c r="V102" s="2231"/>
      <c r="W102" s="140"/>
      <c r="X102" s="163"/>
      <c r="Y102" s="163"/>
      <c r="Z102" s="29"/>
      <c r="AA102" s="29"/>
      <c r="AB102" s="2295"/>
      <c r="AC102" s="2295"/>
      <c r="AD102" s="2295"/>
      <c r="AE102" s="2296"/>
      <c r="AF102" s="2296"/>
      <c r="AG102" s="780"/>
      <c r="AH102" s="780"/>
      <c r="AI102" s="780"/>
      <c r="AJ102" s="780"/>
      <c r="AK102" s="29"/>
      <c r="AL102" s="29"/>
    </row>
    <row r="103" spans="1:38" s="21" customFormat="1" ht="18" customHeight="1" x14ac:dyDescent="0.2">
      <c r="A103" s="9"/>
      <c r="B103" s="2297" t="s">
        <v>4918</v>
      </c>
      <c r="C103" s="2297"/>
      <c r="D103" s="2297"/>
      <c r="E103" s="2297"/>
      <c r="F103" s="2297"/>
      <c r="G103" s="2297"/>
      <c r="H103" s="2297"/>
      <c r="I103" s="2297"/>
      <c r="J103" s="2297"/>
      <c r="K103" s="2297"/>
      <c r="L103" s="2297"/>
      <c r="M103" s="2297"/>
      <c r="N103" s="2297"/>
      <c r="O103" s="2297"/>
      <c r="P103" s="2297"/>
      <c r="Q103" s="2297"/>
      <c r="R103" s="2297"/>
      <c r="S103" s="2297"/>
      <c r="T103" s="2297"/>
      <c r="U103" s="2297"/>
      <c r="V103" s="2297"/>
      <c r="W103" s="163"/>
      <c r="X103" s="163"/>
      <c r="Y103" s="163"/>
      <c r="Z103" s="29"/>
      <c r="AA103" s="29"/>
      <c r="AB103" s="2295"/>
      <c r="AC103" s="2295"/>
      <c r="AD103" s="2295"/>
      <c r="AE103" s="2296"/>
      <c r="AF103" s="2296"/>
      <c r="AG103" s="780"/>
      <c r="AH103" s="780"/>
      <c r="AI103" s="780"/>
      <c r="AJ103" s="780"/>
      <c r="AK103" s="29"/>
      <c r="AL103" s="29"/>
    </row>
    <row r="104" spans="1:38" ht="9.65" customHeight="1" x14ac:dyDescent="0.2">
      <c r="X104" s="19"/>
      <c r="Y104" s="19"/>
      <c r="Z104" s="19"/>
      <c r="AA104" s="19"/>
      <c r="AB104" s="19"/>
      <c r="AC104" s="19"/>
      <c r="AD104" s="19"/>
      <c r="AE104" s="19"/>
      <c r="AF104" s="19"/>
      <c r="AG104" s="19"/>
      <c r="AH104" s="19"/>
      <c r="AI104" s="19"/>
      <c r="AJ104" s="19"/>
      <c r="AK104" s="19"/>
      <c r="AL104" s="19"/>
    </row>
    <row r="105" spans="1:38" ht="18" customHeight="1" x14ac:dyDescent="0.2">
      <c r="B105" s="21" t="s">
        <v>443</v>
      </c>
      <c r="X105" s="19"/>
      <c r="Y105" s="19"/>
      <c r="Z105" s="19"/>
      <c r="AA105" s="19"/>
      <c r="AB105" s="19"/>
      <c r="AC105" s="19"/>
      <c r="AD105" s="19"/>
      <c r="AE105" s="19"/>
      <c r="AF105" s="19"/>
      <c r="AG105" s="19"/>
      <c r="AH105" s="19"/>
      <c r="AI105" s="19"/>
      <c r="AJ105" s="19"/>
      <c r="AK105" s="19"/>
      <c r="AL105" s="19"/>
    </row>
    <row r="106" spans="1:38" ht="18" customHeight="1" x14ac:dyDescent="0.2">
      <c r="B106" s="2205" t="s">
        <v>432</v>
      </c>
      <c r="C106" s="2206"/>
      <c r="D106" s="2206"/>
      <c r="E106" s="2206"/>
      <c r="F106" s="2207"/>
      <c r="G106" s="2278" t="s">
        <v>434</v>
      </c>
      <c r="H106" s="2279"/>
      <c r="I106" s="2279"/>
      <c r="J106" s="2279"/>
      <c r="K106" s="2153"/>
      <c r="L106" s="2153"/>
      <c r="M106" s="2153"/>
      <c r="N106" s="2154"/>
      <c r="O106" s="2205" t="s">
        <v>433</v>
      </c>
      <c r="P106" s="2206"/>
      <c r="Q106" s="2206"/>
      <c r="R106" s="2207"/>
      <c r="S106" s="2205" t="s">
        <v>173</v>
      </c>
      <c r="T106" s="2206"/>
      <c r="U106" s="2206"/>
      <c r="V106" s="2207"/>
      <c r="X106" s="19"/>
      <c r="Y106" s="19"/>
      <c r="Z106" s="19"/>
      <c r="AA106" s="19"/>
      <c r="AB106" s="19"/>
      <c r="AC106" s="19"/>
      <c r="AD106" s="19"/>
      <c r="AE106" s="19"/>
      <c r="AF106" s="19"/>
      <c r="AG106" s="19"/>
      <c r="AH106" s="19"/>
      <c r="AI106" s="19"/>
      <c r="AJ106" s="19"/>
      <c r="AK106" s="19"/>
      <c r="AL106" s="19"/>
    </row>
    <row r="107" spans="1:38" ht="18" customHeight="1" x14ac:dyDescent="0.2">
      <c r="B107" s="2208"/>
      <c r="C107" s="2209"/>
      <c r="D107" s="2209"/>
      <c r="E107" s="2209"/>
      <c r="F107" s="2210"/>
      <c r="G107" s="2280"/>
      <c r="H107" s="2281"/>
      <c r="I107" s="2281"/>
      <c r="J107" s="2281"/>
      <c r="K107" s="2251" t="s">
        <v>427</v>
      </c>
      <c r="L107" s="2252"/>
      <c r="M107" s="2252"/>
      <c r="N107" s="2253"/>
      <c r="O107" s="2208"/>
      <c r="P107" s="2209"/>
      <c r="Q107" s="2209"/>
      <c r="R107" s="2210"/>
      <c r="S107" s="2208"/>
      <c r="T107" s="2209"/>
      <c r="U107" s="2209"/>
      <c r="V107" s="2210"/>
      <c r="X107" s="19"/>
      <c r="Y107" s="19"/>
      <c r="Z107" s="19"/>
      <c r="AA107" s="19"/>
      <c r="AB107" s="19"/>
      <c r="AC107" s="19"/>
      <c r="AD107" s="19"/>
      <c r="AE107" s="19"/>
      <c r="AF107" s="19"/>
      <c r="AG107" s="19"/>
      <c r="AH107" s="19"/>
      <c r="AI107" s="19"/>
      <c r="AJ107" s="19"/>
      <c r="AK107" s="19"/>
      <c r="AL107" s="19"/>
    </row>
    <row r="108" spans="1:38" ht="18" customHeight="1" x14ac:dyDescent="0.2">
      <c r="B108" s="2272"/>
      <c r="C108" s="2273"/>
      <c r="D108" s="2273"/>
      <c r="E108" s="2273"/>
      <c r="F108" s="2274"/>
      <c r="G108" s="2282"/>
      <c r="H108" s="2283"/>
      <c r="I108" s="2283"/>
      <c r="J108" s="2286" t="s">
        <v>891</v>
      </c>
      <c r="K108" s="2288"/>
      <c r="L108" s="2289"/>
      <c r="M108" s="2289"/>
      <c r="N108" s="2292" t="s">
        <v>891</v>
      </c>
      <c r="O108" s="2226">
        <f>IF(K108&gt;0,K108/G108,0)</f>
        <v>0</v>
      </c>
      <c r="P108" s="2227"/>
      <c r="Q108" s="2227"/>
      <c r="R108" s="2228"/>
      <c r="S108" s="2266"/>
      <c r="T108" s="2267"/>
      <c r="U108" s="2267"/>
      <c r="V108" s="2268"/>
      <c r="X108" s="19"/>
      <c r="Y108" s="19"/>
      <c r="Z108" s="19"/>
      <c r="AA108" s="19"/>
      <c r="AB108" s="19"/>
      <c r="AC108" s="19"/>
      <c r="AD108" s="19"/>
      <c r="AE108" s="19"/>
      <c r="AF108" s="19"/>
      <c r="AG108" s="19"/>
      <c r="AH108" s="19"/>
      <c r="AI108" s="19"/>
      <c r="AJ108" s="19"/>
      <c r="AK108" s="19"/>
      <c r="AL108" s="19"/>
    </row>
    <row r="109" spans="1:38" ht="18" customHeight="1" x14ac:dyDescent="0.2">
      <c r="B109" s="2275"/>
      <c r="C109" s="2276"/>
      <c r="D109" s="2276"/>
      <c r="E109" s="2276"/>
      <c r="F109" s="2277"/>
      <c r="G109" s="2284"/>
      <c r="H109" s="2285"/>
      <c r="I109" s="2285"/>
      <c r="J109" s="2287"/>
      <c r="K109" s="2290"/>
      <c r="L109" s="2291"/>
      <c r="M109" s="2291"/>
      <c r="N109" s="2293"/>
      <c r="O109" s="2229"/>
      <c r="P109" s="2230"/>
      <c r="Q109" s="2230"/>
      <c r="R109" s="2231"/>
      <c r="S109" s="2269"/>
      <c r="T109" s="2270"/>
      <c r="U109" s="2270"/>
      <c r="V109" s="2271"/>
      <c r="X109" s="19"/>
      <c r="Y109" s="19"/>
      <c r="Z109" s="19"/>
      <c r="AA109" s="19"/>
      <c r="AB109" s="19"/>
      <c r="AC109" s="19"/>
      <c r="AD109" s="19"/>
      <c r="AE109" s="19"/>
      <c r="AF109" s="19"/>
      <c r="AG109" s="19"/>
      <c r="AH109" s="19"/>
      <c r="AI109" s="19"/>
      <c r="AJ109" s="19"/>
      <c r="AK109" s="19"/>
      <c r="AL109" s="19"/>
    </row>
    <row r="110" spans="1:38" ht="17.5" customHeight="1" x14ac:dyDescent="0.2">
      <c r="B110" s="2272"/>
      <c r="C110" s="2273"/>
      <c r="D110" s="2273"/>
      <c r="E110" s="2273"/>
      <c r="F110" s="2274"/>
      <c r="G110" s="2282"/>
      <c r="H110" s="2283"/>
      <c r="I110" s="2283"/>
      <c r="J110" s="2286" t="s">
        <v>891</v>
      </c>
      <c r="K110" s="2288"/>
      <c r="L110" s="2289"/>
      <c r="M110" s="2289"/>
      <c r="N110" s="2292" t="s">
        <v>891</v>
      </c>
      <c r="O110" s="2226">
        <f t="shared" ref="O110" si="2">IF(K110&gt;0,K110/G110,0)</f>
        <v>0</v>
      </c>
      <c r="P110" s="2227"/>
      <c r="Q110" s="2227"/>
      <c r="R110" s="2228"/>
      <c r="S110" s="2266"/>
      <c r="T110" s="2267"/>
      <c r="U110" s="2267"/>
      <c r="V110" s="2268"/>
      <c r="X110" s="19"/>
      <c r="Y110" s="19"/>
      <c r="Z110" s="19"/>
      <c r="AA110" s="19"/>
      <c r="AB110" s="19"/>
      <c r="AC110" s="19"/>
      <c r="AD110" s="19"/>
      <c r="AE110" s="19"/>
      <c r="AF110" s="19"/>
      <c r="AG110" s="19"/>
      <c r="AH110" s="19"/>
      <c r="AI110" s="19"/>
      <c r="AJ110" s="19"/>
      <c r="AK110" s="19"/>
      <c r="AL110" s="19"/>
    </row>
    <row r="111" spans="1:38" ht="18" customHeight="1" x14ac:dyDescent="0.2">
      <c r="B111" s="2275"/>
      <c r="C111" s="2276"/>
      <c r="D111" s="2276"/>
      <c r="E111" s="2276"/>
      <c r="F111" s="2277"/>
      <c r="G111" s="2284"/>
      <c r="H111" s="2285"/>
      <c r="I111" s="2285"/>
      <c r="J111" s="2287"/>
      <c r="K111" s="2290"/>
      <c r="L111" s="2291"/>
      <c r="M111" s="2291"/>
      <c r="N111" s="2293"/>
      <c r="O111" s="2229"/>
      <c r="P111" s="2230"/>
      <c r="Q111" s="2230"/>
      <c r="R111" s="2231"/>
      <c r="S111" s="2269"/>
      <c r="T111" s="2270"/>
      <c r="U111" s="2270"/>
      <c r="V111" s="2271"/>
      <c r="X111" s="19"/>
      <c r="Y111" s="19"/>
      <c r="Z111" s="19"/>
      <c r="AA111" s="19"/>
      <c r="AB111" s="19"/>
      <c r="AC111" s="19"/>
      <c r="AD111" s="19"/>
      <c r="AE111" s="19"/>
      <c r="AF111" s="19"/>
      <c r="AG111" s="19"/>
      <c r="AH111" s="19"/>
      <c r="AI111" s="19"/>
      <c r="AJ111" s="19"/>
      <c r="AK111" s="19"/>
      <c r="AL111" s="19"/>
    </row>
    <row r="112" spans="1:38" ht="18" customHeight="1" x14ac:dyDescent="0.2">
      <c r="B112" s="2272"/>
      <c r="C112" s="2273"/>
      <c r="D112" s="2273"/>
      <c r="E112" s="2273"/>
      <c r="F112" s="2274"/>
      <c r="G112" s="2282"/>
      <c r="H112" s="2283"/>
      <c r="I112" s="2283"/>
      <c r="J112" s="2286" t="s">
        <v>891</v>
      </c>
      <c r="K112" s="2288"/>
      <c r="L112" s="2289"/>
      <c r="M112" s="2289"/>
      <c r="N112" s="2292" t="s">
        <v>891</v>
      </c>
      <c r="O112" s="2226">
        <f t="shared" ref="O112" si="3">IF(K112&gt;0,K112/G112,0)</f>
        <v>0</v>
      </c>
      <c r="P112" s="2227"/>
      <c r="Q112" s="2227"/>
      <c r="R112" s="2228"/>
      <c r="S112" s="2266"/>
      <c r="T112" s="2267"/>
      <c r="U112" s="2267"/>
      <c r="V112" s="2268"/>
      <c r="X112" s="19"/>
      <c r="Y112" s="19"/>
      <c r="Z112" s="19"/>
      <c r="AA112" s="19"/>
      <c r="AB112" s="19"/>
      <c r="AC112" s="19"/>
      <c r="AD112" s="19"/>
      <c r="AE112" s="19"/>
      <c r="AF112" s="19"/>
      <c r="AG112" s="19"/>
      <c r="AH112" s="19"/>
      <c r="AI112" s="19"/>
      <c r="AJ112" s="19"/>
      <c r="AK112" s="19"/>
      <c r="AL112" s="19"/>
    </row>
    <row r="113" spans="2:38" ht="18" customHeight="1" x14ac:dyDescent="0.2">
      <c r="B113" s="2275"/>
      <c r="C113" s="2276"/>
      <c r="D113" s="2276"/>
      <c r="E113" s="2276"/>
      <c r="F113" s="2277"/>
      <c r="G113" s="2284"/>
      <c r="H113" s="2285"/>
      <c r="I113" s="2285"/>
      <c r="J113" s="2287"/>
      <c r="K113" s="2290"/>
      <c r="L113" s="2291"/>
      <c r="M113" s="2291"/>
      <c r="N113" s="2293"/>
      <c r="O113" s="2229"/>
      <c r="P113" s="2230"/>
      <c r="Q113" s="2230"/>
      <c r="R113" s="2231"/>
      <c r="S113" s="2269"/>
      <c r="T113" s="2270"/>
      <c r="U113" s="2270"/>
      <c r="V113" s="2271"/>
      <c r="X113" s="19"/>
      <c r="Y113" s="19"/>
      <c r="Z113" s="19"/>
      <c r="AA113" s="19"/>
      <c r="AB113" s="19"/>
      <c r="AC113" s="19"/>
      <c r="AD113" s="19"/>
      <c r="AE113" s="19"/>
      <c r="AF113" s="19"/>
      <c r="AG113" s="19"/>
      <c r="AH113" s="19"/>
      <c r="AI113" s="19"/>
      <c r="AJ113" s="19"/>
      <c r="AK113" s="19"/>
      <c r="AL113" s="19"/>
    </row>
    <row r="114" spans="2:38" ht="18" customHeight="1" x14ac:dyDescent="0.2">
      <c r="B114" s="2272"/>
      <c r="C114" s="2273"/>
      <c r="D114" s="2273"/>
      <c r="E114" s="2273"/>
      <c r="F114" s="2274"/>
      <c r="G114" s="2282"/>
      <c r="H114" s="2283"/>
      <c r="I114" s="2283"/>
      <c r="J114" s="2286" t="s">
        <v>891</v>
      </c>
      <c r="K114" s="2288"/>
      <c r="L114" s="2289"/>
      <c r="M114" s="2289"/>
      <c r="N114" s="2292" t="s">
        <v>891</v>
      </c>
      <c r="O114" s="2226">
        <f t="shared" ref="O114" si="4">IF(K114&gt;0,K114/G114,0)</f>
        <v>0</v>
      </c>
      <c r="P114" s="2227"/>
      <c r="Q114" s="2227"/>
      <c r="R114" s="2228"/>
      <c r="S114" s="2266"/>
      <c r="T114" s="2267"/>
      <c r="U114" s="2267"/>
      <c r="V114" s="2268"/>
      <c r="X114" s="19"/>
      <c r="Y114" s="19"/>
      <c r="Z114" s="19"/>
      <c r="AA114" s="19"/>
      <c r="AB114" s="19"/>
      <c r="AC114" s="19"/>
      <c r="AD114" s="19"/>
      <c r="AE114" s="19"/>
      <c r="AF114" s="19"/>
      <c r="AG114" s="19"/>
      <c r="AH114" s="19"/>
      <c r="AI114" s="19"/>
      <c r="AJ114" s="19"/>
      <c r="AK114" s="19"/>
      <c r="AL114" s="19"/>
    </row>
    <row r="115" spans="2:38" ht="18" customHeight="1" x14ac:dyDescent="0.2">
      <c r="B115" s="2275"/>
      <c r="C115" s="2276"/>
      <c r="D115" s="2276"/>
      <c r="E115" s="2276"/>
      <c r="F115" s="2277"/>
      <c r="G115" s="2284"/>
      <c r="H115" s="2285"/>
      <c r="I115" s="2285"/>
      <c r="J115" s="2287"/>
      <c r="K115" s="2290"/>
      <c r="L115" s="2291"/>
      <c r="M115" s="2291"/>
      <c r="N115" s="2293"/>
      <c r="O115" s="2229"/>
      <c r="P115" s="2230"/>
      <c r="Q115" s="2230"/>
      <c r="R115" s="2231"/>
      <c r="S115" s="2269"/>
      <c r="T115" s="2270"/>
      <c r="U115" s="2270"/>
      <c r="V115" s="2271"/>
      <c r="X115" s="19"/>
      <c r="Y115" s="19"/>
      <c r="Z115" s="19"/>
      <c r="AA115" s="19"/>
      <c r="AB115" s="19"/>
      <c r="AC115" s="19"/>
      <c r="AD115" s="19"/>
      <c r="AE115" s="19"/>
      <c r="AF115" s="19"/>
      <c r="AG115" s="19"/>
      <c r="AH115" s="19"/>
      <c r="AI115" s="19"/>
      <c r="AJ115" s="19"/>
      <c r="AK115" s="19"/>
      <c r="AL115" s="19"/>
    </row>
    <row r="116" spans="2:38" ht="18" customHeight="1" x14ac:dyDescent="0.2">
      <c r="X116" s="19"/>
      <c r="Y116" s="19"/>
      <c r="Z116" s="19"/>
      <c r="AA116" s="19"/>
      <c r="AB116" s="19"/>
      <c r="AC116" s="19"/>
      <c r="AD116" s="19"/>
      <c r="AE116" s="19"/>
      <c r="AF116" s="19"/>
      <c r="AG116" s="19"/>
      <c r="AH116" s="19"/>
      <c r="AI116" s="19"/>
      <c r="AJ116" s="19"/>
      <c r="AK116" s="19"/>
      <c r="AL116" s="19"/>
    </row>
    <row r="117" spans="2:38" ht="18" customHeight="1" x14ac:dyDescent="0.2">
      <c r="B117" s="14" t="s">
        <v>426</v>
      </c>
      <c r="X117" s="19"/>
      <c r="Y117" s="19"/>
      <c r="Z117" s="19"/>
      <c r="AA117" s="19"/>
      <c r="AB117" s="19"/>
      <c r="AC117" s="19"/>
      <c r="AD117" s="19"/>
      <c r="AE117" s="19"/>
      <c r="AF117" s="19"/>
      <c r="AG117" s="19"/>
      <c r="AH117" s="19"/>
      <c r="AI117" s="19"/>
      <c r="AJ117" s="19"/>
      <c r="AK117" s="19"/>
      <c r="AL117" s="19"/>
    </row>
    <row r="118" spans="2:38" ht="18" customHeight="1" x14ac:dyDescent="0.2">
      <c r="C118" s="14" t="s">
        <v>440</v>
      </c>
      <c r="X118" s="19"/>
      <c r="Y118" s="19"/>
      <c r="Z118" s="19"/>
      <c r="AA118" s="19"/>
      <c r="AB118" s="19"/>
      <c r="AC118" s="19"/>
      <c r="AD118" s="19"/>
      <c r="AE118" s="19"/>
      <c r="AF118" s="19"/>
      <c r="AG118" s="19"/>
      <c r="AH118" s="19"/>
      <c r="AI118" s="19"/>
      <c r="AJ118" s="19"/>
      <c r="AK118" s="19"/>
      <c r="AL118" s="19"/>
    </row>
    <row r="119" spans="2:38" ht="18" customHeight="1" x14ac:dyDescent="0.2">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1" priority="10">
      <formula>$C$92&lt;&gt;""</formula>
    </cfRule>
  </conditionalFormatting>
  <conditionalFormatting sqref="C93:D93">
    <cfRule type="expression" dxfId="20" priority="9">
      <formula>$C$93&lt;&gt;""</formula>
    </cfRule>
  </conditionalFormatting>
  <conditionalFormatting sqref="C94:D94">
    <cfRule type="expression" dxfId="19" priority="8">
      <formula>$C$94&lt;&gt;""</formula>
    </cfRule>
  </conditionalFormatting>
  <conditionalFormatting sqref="C95:D95">
    <cfRule type="expression" dxfId="18" priority="7">
      <formula>$C$95&lt;&gt;""</formula>
    </cfRule>
  </conditionalFormatting>
  <conditionalFormatting sqref="C96:D96">
    <cfRule type="expression" dxfId="17" priority="6">
      <formula>$C$96&lt;&gt;""</formula>
    </cfRule>
  </conditionalFormatting>
  <conditionalFormatting sqref="F92:U92">
    <cfRule type="expression" dxfId="16" priority="5">
      <formula>$C$92&lt;&gt;""</formula>
    </cfRule>
  </conditionalFormatting>
  <conditionalFormatting sqref="F93:U93">
    <cfRule type="expression" dxfId="15" priority="4">
      <formula>$C$93&lt;&gt;""</formula>
    </cfRule>
  </conditionalFormatting>
  <conditionalFormatting sqref="F94:U94">
    <cfRule type="expression" dxfId="14" priority="3">
      <formula>$C$94&lt;&gt;""</formula>
    </cfRule>
  </conditionalFormatting>
  <conditionalFormatting sqref="F95:U95">
    <cfRule type="expression" dxfId="13" priority="2">
      <formula>$C$95&lt;&gt;""</formula>
    </cfRule>
  </conditionalFormatting>
  <conditionalFormatting sqref="F96:U96">
    <cfRule type="expression" dxfId="12"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55</vt:i4>
      </vt:variant>
    </vt:vector>
  </HeadingPairs>
  <TitlesOfParts>
    <vt:vector size="87"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①②に該当</vt:lpstr>
      <vt:lpstr>②のみ該当</vt:lpstr>
      <vt:lpstr>a</vt:lpstr>
      <vt:lpstr>A.■か□</vt:lpstr>
      <vt:lpstr>B.○か空白</vt:lpstr>
      <vt:lpstr>Ｃ1.計画欄</vt:lpstr>
      <vt:lpstr>Ｃ2.実施欄</vt:lpstr>
      <vt:lpstr>D.農村環境保全活動のテーマ</vt:lpstr>
      <vt:lpstr>E.高度な保全活動</vt:lpstr>
      <vt:lpstr>F.施設</vt:lpstr>
      <vt:lpstr>F.施設選択</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Range1</vt:lpstr>
      <vt:lpstr>Range2</vt:lpstr>
      <vt:lpstr>Range3</vt:lpstr>
      <vt:lpstr>ため池</vt:lpstr>
      <vt:lpstr>夏期湛水</vt:lpstr>
      <vt:lpstr>該当なし</vt:lpstr>
      <vt:lpstr>給排水施設</vt:lpstr>
      <vt:lpstr>江の設置_作溝実施</vt:lpstr>
      <vt:lpstr>江の設置_作溝未実施</vt:lpstr>
      <vt:lpstr>水路</vt:lpstr>
      <vt:lpstr>中干し延期</vt:lpstr>
      <vt:lpstr>長期中干し</vt:lpstr>
      <vt:lpstr>鳥獣害対策施設</vt:lpstr>
      <vt:lpstr>直営施工を実施しない場合は○</vt:lpstr>
      <vt:lpstr>冬期湛水</vt:lpstr>
      <vt:lpstr>農地</vt:lpstr>
      <vt:lpstr>農道</vt:lpstr>
      <vt:lpstr>排水施設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2025-10-07T00:44:11Z</dcterms:created>
  <dcterms:modified xsi:type="dcterms:W3CDTF">2026-03-24T00:29:25Z</dcterms:modified>
</cp:coreProperties>
</file>